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VZ\03 Zakázky 2022\63522071 ...Luhačovic- Bylnice na trati Brno - Vlárský Průsmyk - 1. etapa - VŠ\01_ZD\Díl 4 Soupis prací s výkazem výměr\"/>
    </mc:Choice>
  </mc:AlternateContent>
  <bookViews>
    <workbookView xWindow="0" yWindow="0" windowWidth="28800" windowHeight="12345"/>
  </bookViews>
  <sheets>
    <sheet name="Rekapitulace zakázky" sheetId="1" r:id="rId1"/>
    <sheet name="SO 01.1 - Propustek v km ..." sheetId="2" r:id="rId2"/>
    <sheet name="SO 01.2 - Svršek v km 121..." sheetId="3" r:id="rId3"/>
    <sheet name="SO 02.1 - Propustek v km ..." sheetId="4" r:id="rId4"/>
    <sheet name="SO 02.2 - Svršek v km 158..." sheetId="5" r:id="rId5"/>
    <sheet name="SO 01 - VRN" sheetId="6" r:id="rId6"/>
    <sheet name="SO 02 - VRN" sheetId="7" r:id="rId7"/>
    <sheet name="Pokyny pro vyplnění" sheetId="8" r:id="rId8"/>
  </sheets>
  <definedNames>
    <definedName name="_xlnm._FilterDatabase" localSheetId="5" hidden="1">'SO 01 - VRN'!$C$89:$K$171</definedName>
    <definedName name="_xlnm._FilterDatabase" localSheetId="1" hidden="1">'SO 01.1 - Propustek v km ...'!$C$97:$K$374</definedName>
    <definedName name="_xlnm._FilterDatabase" localSheetId="2" hidden="1">'SO 01.2 - Svršek v km 121...'!$C$87:$K$198</definedName>
    <definedName name="_xlnm._FilterDatabase" localSheetId="6" hidden="1">'SO 02 - VRN'!$C$89:$K$169</definedName>
    <definedName name="_xlnm._FilterDatabase" localSheetId="3" hidden="1">'SO 02.1 - Propustek v km ...'!$C$97:$K$368</definedName>
    <definedName name="_xlnm._FilterDatabase" localSheetId="4" hidden="1">'SO 02.2 - Svršek v km 158...'!$C$87:$K$212</definedName>
    <definedName name="_xlnm.Print_Titles" localSheetId="0">'Rekapitulace zakázky'!$52:$52</definedName>
    <definedName name="_xlnm.Print_Titles" localSheetId="5">'SO 01 - VRN'!$89:$89</definedName>
    <definedName name="_xlnm.Print_Titles" localSheetId="1">'SO 01.1 - Propustek v km ...'!$97:$97</definedName>
    <definedName name="_xlnm.Print_Titles" localSheetId="2">'SO 01.2 - Svršek v km 121...'!$87:$87</definedName>
    <definedName name="_xlnm.Print_Titles" localSheetId="6">'SO 02 - VRN'!$89:$89</definedName>
    <definedName name="_xlnm.Print_Titles" localSheetId="3">'SO 02.1 - Propustek v km ...'!$97:$97</definedName>
    <definedName name="_xlnm.Print_Titles" localSheetId="4">'SO 02.2 - Svršek v km 158...'!$87:$87</definedName>
    <definedName name="_xlnm.Print_Area" localSheetId="0">'Rekapitulace zakázky'!$D$4:$AO$36,'Rekapitulace zakázky'!$C$42:$AQ$64</definedName>
    <definedName name="_xlnm.Print_Area" localSheetId="5">'SO 01 - VRN'!$C$4:$J$41,'SO 01 - VRN'!$C$47:$J$69,'SO 01 - VRN'!$C$75:$K$171</definedName>
    <definedName name="_xlnm.Print_Area" localSheetId="1">'SO 01.1 - Propustek v km ...'!$C$4:$J$41,'SO 01.1 - Propustek v km ...'!$C$47:$J$77,'SO 01.1 - Propustek v km ...'!$C$83:$K$374</definedName>
    <definedName name="_xlnm.Print_Area" localSheetId="2">'SO 01.2 - Svršek v km 121...'!$C$4:$J$41,'SO 01.2 - Svršek v km 121...'!$C$47:$J$67,'SO 01.2 - Svršek v km 121...'!$C$73:$K$198</definedName>
    <definedName name="_xlnm.Print_Area" localSheetId="6">'SO 02 - VRN'!$C$4:$J$41,'SO 02 - VRN'!$C$47:$J$69,'SO 02 - VRN'!$C$75:$K$169</definedName>
    <definedName name="_xlnm.Print_Area" localSheetId="3">'SO 02.1 - Propustek v km ...'!$C$4:$J$41,'SO 02.1 - Propustek v km ...'!$C$47:$J$77,'SO 02.1 - Propustek v km ...'!$C$83:$K$368</definedName>
    <definedName name="_xlnm.Print_Area" localSheetId="4">'SO 02.2 - Svršek v km 158...'!$C$4:$J$41,'SO 02.2 - Svršek v km 158...'!$C$47:$J$67,'SO 02.2 - Svršek v km 158...'!$C$73:$K$212</definedName>
  </definedNames>
  <calcPr calcId="162913"/>
</workbook>
</file>

<file path=xl/calcChain.xml><?xml version="1.0" encoding="utf-8"?>
<calcChain xmlns="http://schemas.openxmlformats.org/spreadsheetml/2006/main">
  <c r="J39" i="7" l="1"/>
  <c r="J38" i="7"/>
  <c r="AY63" i="1"/>
  <c r="J37" i="7"/>
  <c r="AX63" i="1" s="1"/>
  <c r="BI166" i="7"/>
  <c r="BH166" i="7"/>
  <c r="BG166" i="7"/>
  <c r="BF166" i="7"/>
  <c r="T166" i="7"/>
  <c r="T165" i="7" s="1"/>
  <c r="R166" i="7"/>
  <c r="R165" i="7"/>
  <c r="P166" i="7"/>
  <c r="P165" i="7"/>
  <c r="BI158" i="7"/>
  <c r="BH158" i="7"/>
  <c r="BG158" i="7"/>
  <c r="BF158" i="7"/>
  <c r="T158" i="7"/>
  <c r="T157" i="7"/>
  <c r="R158" i="7"/>
  <c r="R157" i="7" s="1"/>
  <c r="P158" i="7"/>
  <c r="P157" i="7"/>
  <c r="BI153" i="7"/>
  <c r="BH153" i="7"/>
  <c r="BG153" i="7"/>
  <c r="BF153" i="7"/>
  <c r="T153" i="7"/>
  <c r="R153" i="7"/>
  <c r="P153" i="7"/>
  <c r="BI149" i="7"/>
  <c r="BH149" i="7"/>
  <c r="BG149" i="7"/>
  <c r="BF149" i="7"/>
  <c r="T149" i="7"/>
  <c r="R149" i="7"/>
  <c r="P149" i="7"/>
  <c r="BI145" i="7"/>
  <c r="BH145" i="7"/>
  <c r="BG145" i="7"/>
  <c r="BF145" i="7"/>
  <c r="T145" i="7"/>
  <c r="R145" i="7"/>
  <c r="P145" i="7"/>
  <c r="BI141" i="7"/>
  <c r="BH141" i="7"/>
  <c r="BG141" i="7"/>
  <c r="BF141" i="7"/>
  <c r="T141" i="7"/>
  <c r="R141" i="7"/>
  <c r="P141" i="7"/>
  <c r="BI137" i="7"/>
  <c r="BH137" i="7"/>
  <c r="BG137" i="7"/>
  <c r="BF137" i="7"/>
  <c r="T137" i="7"/>
  <c r="R137" i="7"/>
  <c r="P137" i="7"/>
  <c r="BI133" i="7"/>
  <c r="BH133" i="7"/>
  <c r="BG133" i="7"/>
  <c r="BF133" i="7"/>
  <c r="T133" i="7"/>
  <c r="R133" i="7"/>
  <c r="P133" i="7"/>
  <c r="BI128" i="7"/>
  <c r="BH128" i="7"/>
  <c r="BG128" i="7"/>
  <c r="BF128" i="7"/>
  <c r="T128" i="7"/>
  <c r="R128" i="7"/>
  <c r="P128" i="7"/>
  <c r="BI125" i="7"/>
  <c r="BH125" i="7"/>
  <c r="BG125" i="7"/>
  <c r="BF125" i="7"/>
  <c r="T125" i="7"/>
  <c r="R125" i="7"/>
  <c r="P125" i="7"/>
  <c r="BI122" i="7"/>
  <c r="BH122" i="7"/>
  <c r="BG122" i="7"/>
  <c r="BF122" i="7"/>
  <c r="T122" i="7"/>
  <c r="R122" i="7"/>
  <c r="P122" i="7"/>
  <c r="BI118" i="7"/>
  <c r="BH118" i="7"/>
  <c r="BG118" i="7"/>
  <c r="BF118" i="7"/>
  <c r="T118" i="7"/>
  <c r="R118" i="7"/>
  <c r="P118" i="7"/>
  <c r="BI114" i="7"/>
  <c r="BH114" i="7"/>
  <c r="BG114" i="7"/>
  <c r="BF114" i="7"/>
  <c r="T114" i="7"/>
  <c r="R114" i="7"/>
  <c r="P114" i="7"/>
  <c r="BI110" i="7"/>
  <c r="BH110" i="7"/>
  <c r="BG110" i="7"/>
  <c r="BF110" i="7"/>
  <c r="T110" i="7"/>
  <c r="R110" i="7"/>
  <c r="P110" i="7"/>
  <c r="BI106" i="7"/>
  <c r="BH106" i="7"/>
  <c r="BG106" i="7"/>
  <c r="BF106" i="7"/>
  <c r="T106" i="7"/>
  <c r="R106" i="7"/>
  <c r="P106" i="7"/>
  <c r="BI100" i="7"/>
  <c r="BH100" i="7"/>
  <c r="BG100" i="7"/>
  <c r="BF100" i="7"/>
  <c r="T100" i="7"/>
  <c r="R100" i="7"/>
  <c r="P100" i="7"/>
  <c r="BI97" i="7"/>
  <c r="BH97" i="7"/>
  <c r="BG97" i="7"/>
  <c r="BF97" i="7"/>
  <c r="T97" i="7"/>
  <c r="R97" i="7"/>
  <c r="P97" i="7"/>
  <c r="BI92" i="7"/>
  <c r="BH92" i="7"/>
  <c r="BG92" i="7"/>
  <c r="BF92" i="7"/>
  <c r="T92" i="7"/>
  <c r="R92" i="7"/>
  <c r="P92" i="7"/>
  <c r="J87" i="7"/>
  <c r="J86" i="7"/>
  <c r="F86" i="7"/>
  <c r="F84" i="7"/>
  <c r="E82" i="7"/>
  <c r="J59" i="7"/>
  <c r="J58" i="7"/>
  <c r="F58" i="7"/>
  <c r="F56" i="7"/>
  <c r="E54" i="7"/>
  <c r="J20" i="7"/>
  <c r="E20" i="7"/>
  <c r="F59" i="7"/>
  <c r="J19" i="7"/>
  <c r="J14" i="7"/>
  <c r="J84" i="7" s="1"/>
  <c r="E7" i="7"/>
  <c r="E50" i="7" s="1"/>
  <c r="J39" i="6"/>
  <c r="J38" i="6"/>
  <c r="AY62" i="1" s="1"/>
  <c r="J37" i="6"/>
  <c r="AX62" i="1"/>
  <c r="BI168" i="6"/>
  <c r="BH168" i="6"/>
  <c r="BG168" i="6"/>
  <c r="BF168" i="6"/>
  <c r="T168" i="6"/>
  <c r="T167" i="6"/>
  <c r="R168" i="6"/>
  <c r="R167" i="6"/>
  <c r="P168" i="6"/>
  <c r="P167" i="6" s="1"/>
  <c r="BI160" i="6"/>
  <c r="BH160" i="6"/>
  <c r="BG160" i="6"/>
  <c r="BF160" i="6"/>
  <c r="T160" i="6"/>
  <c r="T159" i="6" s="1"/>
  <c r="R160" i="6"/>
  <c r="R159" i="6"/>
  <c r="P160" i="6"/>
  <c r="P159" i="6"/>
  <c r="BI155" i="6"/>
  <c r="BH155" i="6"/>
  <c r="BG155" i="6"/>
  <c r="BF155" i="6"/>
  <c r="T155" i="6"/>
  <c r="R155" i="6"/>
  <c r="P155" i="6"/>
  <c r="BI151" i="6"/>
  <c r="BH151" i="6"/>
  <c r="BG151" i="6"/>
  <c r="BF151" i="6"/>
  <c r="T151" i="6"/>
  <c r="R151" i="6"/>
  <c r="P151" i="6"/>
  <c r="BI147" i="6"/>
  <c r="BH147" i="6"/>
  <c r="BG147" i="6"/>
  <c r="BF147" i="6"/>
  <c r="T147" i="6"/>
  <c r="R147" i="6"/>
  <c r="P147" i="6"/>
  <c r="BI143" i="6"/>
  <c r="BH143" i="6"/>
  <c r="BG143" i="6"/>
  <c r="BF143" i="6"/>
  <c r="T143" i="6"/>
  <c r="R143" i="6"/>
  <c r="P143" i="6"/>
  <c r="BI139" i="6"/>
  <c r="BH139" i="6"/>
  <c r="BG139" i="6"/>
  <c r="BF139" i="6"/>
  <c r="T139" i="6"/>
  <c r="R139" i="6"/>
  <c r="P139" i="6"/>
  <c r="BI135" i="6"/>
  <c r="BH135" i="6"/>
  <c r="BG135" i="6"/>
  <c r="BF135" i="6"/>
  <c r="T135" i="6"/>
  <c r="R135" i="6"/>
  <c r="P135" i="6"/>
  <c r="BI130" i="6"/>
  <c r="BH130" i="6"/>
  <c r="BG130" i="6"/>
  <c r="BF130" i="6"/>
  <c r="T130" i="6"/>
  <c r="R130" i="6"/>
  <c r="P130" i="6"/>
  <c r="BI127" i="6"/>
  <c r="BH127" i="6"/>
  <c r="BG127" i="6"/>
  <c r="BF127" i="6"/>
  <c r="T127" i="6"/>
  <c r="R127" i="6"/>
  <c r="P127" i="6"/>
  <c r="BI124" i="6"/>
  <c r="BH124" i="6"/>
  <c r="BG124" i="6"/>
  <c r="BF124" i="6"/>
  <c r="T124" i="6"/>
  <c r="R124" i="6"/>
  <c r="P124" i="6"/>
  <c r="BI118" i="6"/>
  <c r="BH118" i="6"/>
  <c r="BG118" i="6"/>
  <c r="BF118" i="6"/>
  <c r="T118" i="6"/>
  <c r="R118" i="6"/>
  <c r="P118" i="6"/>
  <c r="BI114" i="6"/>
  <c r="BH114" i="6"/>
  <c r="BG114" i="6"/>
  <c r="BF114" i="6"/>
  <c r="T114" i="6"/>
  <c r="R114" i="6"/>
  <c r="P114" i="6"/>
  <c r="BI110" i="6"/>
  <c r="BH110" i="6"/>
  <c r="BG110" i="6"/>
  <c r="BF110" i="6"/>
  <c r="T110" i="6"/>
  <c r="R110" i="6"/>
  <c r="P110" i="6"/>
  <c r="BI106" i="6"/>
  <c r="BH106" i="6"/>
  <c r="BG106" i="6"/>
  <c r="BF106" i="6"/>
  <c r="T106" i="6"/>
  <c r="R106" i="6"/>
  <c r="P106" i="6"/>
  <c r="BI100" i="6"/>
  <c r="BH100" i="6"/>
  <c r="BG100" i="6"/>
  <c r="BF100" i="6"/>
  <c r="T100" i="6"/>
  <c r="R100" i="6"/>
  <c r="P100" i="6"/>
  <c r="BI97" i="6"/>
  <c r="BH97" i="6"/>
  <c r="BG97" i="6"/>
  <c r="BF97" i="6"/>
  <c r="T97" i="6"/>
  <c r="R97" i="6"/>
  <c r="P97" i="6"/>
  <c r="BI92" i="6"/>
  <c r="BH92" i="6"/>
  <c r="BG92" i="6"/>
  <c r="BF92" i="6"/>
  <c r="T92" i="6"/>
  <c r="R92" i="6"/>
  <c r="P92" i="6"/>
  <c r="J87" i="6"/>
  <c r="J86" i="6"/>
  <c r="F86" i="6"/>
  <c r="F84" i="6"/>
  <c r="E82" i="6"/>
  <c r="J59" i="6"/>
  <c r="J58" i="6"/>
  <c r="F58" i="6"/>
  <c r="F56" i="6"/>
  <c r="E54" i="6"/>
  <c r="J20" i="6"/>
  <c r="E20" i="6"/>
  <c r="F87" i="6" s="1"/>
  <c r="J19" i="6"/>
  <c r="J14" i="6"/>
  <c r="J84" i="6" s="1"/>
  <c r="E7" i="6"/>
  <c r="E78" i="6"/>
  <c r="J39" i="5"/>
  <c r="J38" i="5"/>
  <c r="AY60" i="1"/>
  <c r="J37" i="5"/>
  <c r="AX60" i="1" s="1"/>
  <c r="BI209" i="5"/>
  <c r="BH209" i="5"/>
  <c r="BG209" i="5"/>
  <c r="BF209" i="5"/>
  <c r="T209" i="5"/>
  <c r="R209" i="5"/>
  <c r="P209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3" i="5"/>
  <c r="BH193" i="5"/>
  <c r="BG193" i="5"/>
  <c r="BF193" i="5"/>
  <c r="T193" i="5"/>
  <c r="R193" i="5"/>
  <c r="P193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79" i="5"/>
  <c r="BH179" i="5"/>
  <c r="BG179" i="5"/>
  <c r="BF179" i="5"/>
  <c r="T179" i="5"/>
  <c r="R179" i="5"/>
  <c r="P179" i="5"/>
  <c r="BI175" i="5"/>
  <c r="BH175" i="5"/>
  <c r="BG175" i="5"/>
  <c r="BF175" i="5"/>
  <c r="T175" i="5"/>
  <c r="R175" i="5"/>
  <c r="P175" i="5"/>
  <c r="BI170" i="5"/>
  <c r="BH170" i="5"/>
  <c r="BG170" i="5"/>
  <c r="BF170" i="5"/>
  <c r="T170" i="5"/>
  <c r="R170" i="5"/>
  <c r="P170" i="5"/>
  <c r="BI165" i="5"/>
  <c r="BH165" i="5"/>
  <c r="BG165" i="5"/>
  <c r="BF165" i="5"/>
  <c r="T165" i="5"/>
  <c r="R165" i="5"/>
  <c r="P165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4" i="5"/>
  <c r="BH154" i="5"/>
  <c r="BG154" i="5"/>
  <c r="BF154" i="5"/>
  <c r="T154" i="5"/>
  <c r="R154" i="5"/>
  <c r="P154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6" i="5"/>
  <c r="BH136" i="5"/>
  <c r="BG136" i="5"/>
  <c r="BF136" i="5"/>
  <c r="T136" i="5"/>
  <c r="R136" i="5"/>
  <c r="P136" i="5"/>
  <c r="BI132" i="5"/>
  <c r="BH132" i="5"/>
  <c r="BG132" i="5"/>
  <c r="BF132" i="5"/>
  <c r="T132" i="5"/>
  <c r="R132" i="5"/>
  <c r="P132" i="5"/>
  <c r="BI128" i="5"/>
  <c r="BH128" i="5"/>
  <c r="BG128" i="5"/>
  <c r="BF128" i="5"/>
  <c r="T128" i="5"/>
  <c r="R128" i="5"/>
  <c r="P128" i="5"/>
  <c r="BI123" i="5"/>
  <c r="BH123" i="5"/>
  <c r="BG123" i="5"/>
  <c r="BF123" i="5"/>
  <c r="T123" i="5"/>
  <c r="R123" i="5"/>
  <c r="P123" i="5"/>
  <c r="BI119" i="5"/>
  <c r="BH119" i="5"/>
  <c r="BG119" i="5"/>
  <c r="BF119" i="5"/>
  <c r="T119" i="5"/>
  <c r="R119" i="5"/>
  <c r="P119" i="5"/>
  <c r="BI116" i="5"/>
  <c r="BH116" i="5"/>
  <c r="BG116" i="5"/>
  <c r="BF116" i="5"/>
  <c r="T116" i="5"/>
  <c r="R116" i="5"/>
  <c r="P116" i="5"/>
  <c r="BI111" i="5"/>
  <c r="BH111" i="5"/>
  <c r="BG111" i="5"/>
  <c r="BF111" i="5"/>
  <c r="T111" i="5"/>
  <c r="R111" i="5"/>
  <c r="P111" i="5"/>
  <c r="BI108" i="5"/>
  <c r="BH108" i="5"/>
  <c r="BG108" i="5"/>
  <c r="BF108" i="5"/>
  <c r="T108" i="5"/>
  <c r="R108" i="5"/>
  <c r="P108" i="5"/>
  <c r="BI104" i="5"/>
  <c r="BH104" i="5"/>
  <c r="BG104" i="5"/>
  <c r="BF104" i="5"/>
  <c r="T104" i="5"/>
  <c r="R104" i="5"/>
  <c r="P104" i="5"/>
  <c r="BI101" i="5"/>
  <c r="BH101" i="5"/>
  <c r="BG101" i="5"/>
  <c r="BF101" i="5"/>
  <c r="T101" i="5"/>
  <c r="R101" i="5"/>
  <c r="P101" i="5"/>
  <c r="BI97" i="5"/>
  <c r="BH97" i="5"/>
  <c r="BG97" i="5"/>
  <c r="BF97" i="5"/>
  <c r="T97" i="5"/>
  <c r="R97" i="5"/>
  <c r="P97" i="5"/>
  <c r="BI94" i="5"/>
  <c r="BH94" i="5"/>
  <c r="BG94" i="5"/>
  <c r="BF94" i="5"/>
  <c r="T94" i="5"/>
  <c r="R94" i="5"/>
  <c r="P94" i="5"/>
  <c r="BI91" i="5"/>
  <c r="BH91" i="5"/>
  <c r="BG91" i="5"/>
  <c r="BF91" i="5"/>
  <c r="T91" i="5"/>
  <c r="R91" i="5"/>
  <c r="P91" i="5"/>
  <c r="J85" i="5"/>
  <c r="J84" i="5"/>
  <c r="F84" i="5"/>
  <c r="F82" i="5"/>
  <c r="E80" i="5"/>
  <c r="J59" i="5"/>
  <c r="J58" i="5"/>
  <c r="F58" i="5"/>
  <c r="F56" i="5"/>
  <c r="E54" i="5"/>
  <c r="J20" i="5"/>
  <c r="E20" i="5"/>
  <c r="F85" i="5" s="1"/>
  <c r="J19" i="5"/>
  <c r="J14" i="5"/>
  <c r="J82" i="5" s="1"/>
  <c r="E7" i="5"/>
  <c r="E76" i="5"/>
  <c r="J39" i="4"/>
  <c r="J38" i="4"/>
  <c r="AY59" i="1"/>
  <c r="J37" i="4"/>
  <c r="AX59" i="1" s="1"/>
  <c r="BI364" i="4"/>
  <c r="BH364" i="4"/>
  <c r="BG364" i="4"/>
  <c r="BF364" i="4"/>
  <c r="T364" i="4"/>
  <c r="R364" i="4"/>
  <c r="P364" i="4"/>
  <c r="BI359" i="4"/>
  <c r="BH359" i="4"/>
  <c r="BG359" i="4"/>
  <c r="BF359" i="4"/>
  <c r="T359" i="4"/>
  <c r="R359" i="4"/>
  <c r="P359" i="4"/>
  <c r="BI357" i="4"/>
  <c r="BH357" i="4"/>
  <c r="BG357" i="4"/>
  <c r="BF357" i="4"/>
  <c r="T357" i="4"/>
  <c r="R357" i="4"/>
  <c r="P357" i="4"/>
  <c r="BI354" i="4"/>
  <c r="BH354" i="4"/>
  <c r="BG354" i="4"/>
  <c r="BF354" i="4"/>
  <c r="T354" i="4"/>
  <c r="R354" i="4"/>
  <c r="P354" i="4"/>
  <c r="BI349" i="4"/>
  <c r="BH349" i="4"/>
  <c r="BG349" i="4"/>
  <c r="BF349" i="4"/>
  <c r="T349" i="4"/>
  <c r="R349" i="4"/>
  <c r="P349" i="4"/>
  <c r="BI344" i="4"/>
  <c r="BH344" i="4"/>
  <c r="BG344" i="4"/>
  <c r="BF344" i="4"/>
  <c r="T344" i="4"/>
  <c r="R344" i="4"/>
  <c r="P344" i="4"/>
  <c r="BI341" i="4"/>
  <c r="BH341" i="4"/>
  <c r="BG341" i="4"/>
  <c r="BF341" i="4"/>
  <c r="T341" i="4"/>
  <c r="R341" i="4"/>
  <c r="P341" i="4"/>
  <c r="BI339" i="4"/>
  <c r="BH339" i="4"/>
  <c r="BG339" i="4"/>
  <c r="BF339" i="4"/>
  <c r="T339" i="4"/>
  <c r="R339" i="4"/>
  <c r="P339" i="4"/>
  <c r="BI337" i="4"/>
  <c r="BH337" i="4"/>
  <c r="BG337" i="4"/>
  <c r="BF337" i="4"/>
  <c r="T337" i="4"/>
  <c r="R337" i="4"/>
  <c r="P337" i="4"/>
  <c r="BI332" i="4"/>
  <c r="BH332" i="4"/>
  <c r="BG332" i="4"/>
  <c r="BF332" i="4"/>
  <c r="T332" i="4"/>
  <c r="R332" i="4"/>
  <c r="P332" i="4"/>
  <c r="BI328" i="4"/>
  <c r="BH328" i="4"/>
  <c r="BG328" i="4"/>
  <c r="BF328" i="4"/>
  <c r="T328" i="4"/>
  <c r="R328" i="4"/>
  <c r="P328" i="4"/>
  <c r="BI323" i="4"/>
  <c r="BH323" i="4"/>
  <c r="BG323" i="4"/>
  <c r="BF323" i="4"/>
  <c r="T323" i="4"/>
  <c r="R323" i="4"/>
  <c r="P323" i="4"/>
  <c r="BI319" i="4"/>
  <c r="BH319" i="4"/>
  <c r="BG319" i="4"/>
  <c r="BF319" i="4"/>
  <c r="T319" i="4"/>
  <c r="R319" i="4"/>
  <c r="P319" i="4"/>
  <c r="BI314" i="4"/>
  <c r="BH314" i="4"/>
  <c r="BG314" i="4"/>
  <c r="BF314" i="4"/>
  <c r="T314" i="4"/>
  <c r="R314" i="4"/>
  <c r="P314" i="4"/>
  <c r="BI312" i="4"/>
  <c r="BH312" i="4"/>
  <c r="BG312" i="4"/>
  <c r="BF312" i="4"/>
  <c r="T312" i="4"/>
  <c r="R312" i="4"/>
  <c r="P312" i="4"/>
  <c r="BI307" i="4"/>
  <c r="BH307" i="4"/>
  <c r="BG307" i="4"/>
  <c r="BF307" i="4"/>
  <c r="T307" i="4"/>
  <c r="R307" i="4"/>
  <c r="P307" i="4"/>
  <c r="BI302" i="4"/>
  <c r="BH302" i="4"/>
  <c r="BG302" i="4"/>
  <c r="BF302" i="4"/>
  <c r="T302" i="4"/>
  <c r="R302" i="4"/>
  <c r="P302" i="4"/>
  <c r="BI299" i="4"/>
  <c r="BH299" i="4"/>
  <c r="BG299" i="4"/>
  <c r="BF299" i="4"/>
  <c r="T299" i="4"/>
  <c r="R299" i="4"/>
  <c r="P299" i="4"/>
  <c r="BI293" i="4"/>
  <c r="BH293" i="4"/>
  <c r="BG293" i="4"/>
  <c r="BF293" i="4"/>
  <c r="T293" i="4"/>
  <c r="R293" i="4"/>
  <c r="P293" i="4"/>
  <c r="BI289" i="4"/>
  <c r="BH289" i="4"/>
  <c r="BG289" i="4"/>
  <c r="BF289" i="4"/>
  <c r="T289" i="4"/>
  <c r="R289" i="4"/>
  <c r="P289" i="4"/>
  <c r="BI285" i="4"/>
  <c r="BH285" i="4"/>
  <c r="BG285" i="4"/>
  <c r="BF285" i="4"/>
  <c r="T285" i="4"/>
  <c r="R285" i="4"/>
  <c r="P285" i="4"/>
  <c r="BI280" i="4"/>
  <c r="BH280" i="4"/>
  <c r="BG280" i="4"/>
  <c r="BF280" i="4"/>
  <c r="T280" i="4"/>
  <c r="R280" i="4"/>
  <c r="P280" i="4"/>
  <c r="BI275" i="4"/>
  <c r="BH275" i="4"/>
  <c r="BG275" i="4"/>
  <c r="BF275" i="4"/>
  <c r="T275" i="4"/>
  <c r="R275" i="4"/>
  <c r="P275" i="4"/>
  <c r="BI269" i="4"/>
  <c r="BH269" i="4"/>
  <c r="BG269" i="4"/>
  <c r="BF269" i="4"/>
  <c r="T269" i="4"/>
  <c r="R269" i="4"/>
  <c r="P269" i="4"/>
  <c r="BI264" i="4"/>
  <c r="BH264" i="4"/>
  <c r="BG264" i="4"/>
  <c r="BF264" i="4"/>
  <c r="T264" i="4"/>
  <c r="R264" i="4"/>
  <c r="P264" i="4"/>
  <c r="BI259" i="4"/>
  <c r="BH259" i="4"/>
  <c r="BG259" i="4"/>
  <c r="BF259" i="4"/>
  <c r="T259" i="4"/>
  <c r="R259" i="4"/>
  <c r="P259" i="4"/>
  <c r="BI254" i="4"/>
  <c r="BH254" i="4"/>
  <c r="BG254" i="4"/>
  <c r="BF254" i="4"/>
  <c r="T254" i="4"/>
  <c r="R254" i="4"/>
  <c r="P254" i="4"/>
  <c r="BI251" i="4"/>
  <c r="BH251" i="4"/>
  <c r="BG251" i="4"/>
  <c r="BF251" i="4"/>
  <c r="T251" i="4"/>
  <c r="R251" i="4"/>
  <c r="P251" i="4"/>
  <c r="BI245" i="4"/>
  <c r="BH245" i="4"/>
  <c r="BG245" i="4"/>
  <c r="BF245" i="4"/>
  <c r="T245" i="4"/>
  <c r="R245" i="4"/>
  <c r="P245" i="4"/>
  <c r="BI239" i="4"/>
  <c r="BH239" i="4"/>
  <c r="BG239" i="4"/>
  <c r="BF239" i="4"/>
  <c r="T239" i="4"/>
  <c r="R239" i="4"/>
  <c r="P239" i="4"/>
  <c r="BI235" i="4"/>
  <c r="BH235" i="4"/>
  <c r="BG235" i="4"/>
  <c r="BF235" i="4"/>
  <c r="T235" i="4"/>
  <c r="R235" i="4"/>
  <c r="P235" i="4"/>
  <c r="BI231" i="4"/>
  <c r="BH231" i="4"/>
  <c r="BG231" i="4"/>
  <c r="BF231" i="4"/>
  <c r="T231" i="4"/>
  <c r="R231" i="4"/>
  <c r="P231" i="4"/>
  <c r="BI226" i="4"/>
  <c r="BH226" i="4"/>
  <c r="BG226" i="4"/>
  <c r="BF226" i="4"/>
  <c r="T226" i="4"/>
  <c r="R226" i="4"/>
  <c r="P226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1" i="4"/>
  <c r="BH211" i="4"/>
  <c r="BG211" i="4"/>
  <c r="BF211" i="4"/>
  <c r="T211" i="4"/>
  <c r="R211" i="4"/>
  <c r="P211" i="4"/>
  <c r="BI206" i="4"/>
  <c r="BH206" i="4"/>
  <c r="BG206" i="4"/>
  <c r="BF206" i="4"/>
  <c r="T206" i="4"/>
  <c r="R206" i="4"/>
  <c r="P206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3" i="4"/>
  <c r="BH193" i="4"/>
  <c r="BG193" i="4"/>
  <c r="BF193" i="4"/>
  <c r="T193" i="4"/>
  <c r="R193" i="4"/>
  <c r="P193" i="4"/>
  <c r="BI188" i="4"/>
  <c r="BH188" i="4"/>
  <c r="BG188" i="4"/>
  <c r="BF188" i="4"/>
  <c r="T188" i="4"/>
  <c r="R188" i="4"/>
  <c r="P188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78" i="4"/>
  <c r="BH178" i="4"/>
  <c r="BG178" i="4"/>
  <c r="BF178" i="4"/>
  <c r="T178" i="4"/>
  <c r="R178" i="4"/>
  <c r="P178" i="4"/>
  <c r="BI174" i="4"/>
  <c r="BH174" i="4"/>
  <c r="BG174" i="4"/>
  <c r="BF174" i="4"/>
  <c r="T174" i="4"/>
  <c r="R174" i="4"/>
  <c r="P174" i="4"/>
  <c r="BI168" i="4"/>
  <c r="BH168" i="4"/>
  <c r="BG168" i="4"/>
  <c r="BF168" i="4"/>
  <c r="T168" i="4"/>
  <c r="R168" i="4"/>
  <c r="P168" i="4"/>
  <c r="BI163" i="4"/>
  <c r="BH163" i="4"/>
  <c r="BG163" i="4"/>
  <c r="BF163" i="4"/>
  <c r="T163" i="4"/>
  <c r="R163" i="4"/>
  <c r="P163" i="4"/>
  <c r="BI158" i="4"/>
  <c r="BH158" i="4"/>
  <c r="BG158" i="4"/>
  <c r="BF158" i="4"/>
  <c r="T158" i="4"/>
  <c r="R158" i="4"/>
  <c r="P158" i="4"/>
  <c r="BI153" i="4"/>
  <c r="BH153" i="4"/>
  <c r="BG153" i="4"/>
  <c r="BF153" i="4"/>
  <c r="T153" i="4"/>
  <c r="R153" i="4"/>
  <c r="P153" i="4"/>
  <c r="BI148" i="4"/>
  <c r="BH148" i="4"/>
  <c r="BG148" i="4"/>
  <c r="BF148" i="4"/>
  <c r="T148" i="4"/>
  <c r="R148" i="4"/>
  <c r="P148" i="4"/>
  <c r="BI143" i="4"/>
  <c r="BH143" i="4"/>
  <c r="BG143" i="4"/>
  <c r="BF143" i="4"/>
  <c r="T143" i="4"/>
  <c r="R143" i="4"/>
  <c r="P143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0" i="4"/>
  <c r="BH130" i="4"/>
  <c r="BG130" i="4"/>
  <c r="BF130" i="4"/>
  <c r="T130" i="4"/>
  <c r="R130" i="4"/>
  <c r="P130" i="4"/>
  <c r="BI125" i="4"/>
  <c r="BH125" i="4"/>
  <c r="BG125" i="4"/>
  <c r="BF125" i="4"/>
  <c r="T125" i="4"/>
  <c r="R125" i="4"/>
  <c r="P125" i="4"/>
  <c r="BI120" i="4"/>
  <c r="BH120" i="4"/>
  <c r="BG120" i="4"/>
  <c r="BF120" i="4"/>
  <c r="T120" i="4"/>
  <c r="R120" i="4"/>
  <c r="P120" i="4"/>
  <c r="BI115" i="4"/>
  <c r="BH115" i="4"/>
  <c r="BG115" i="4"/>
  <c r="BF115" i="4"/>
  <c r="T115" i="4"/>
  <c r="R115" i="4"/>
  <c r="P115" i="4"/>
  <c r="BI111" i="4"/>
  <c r="BH111" i="4"/>
  <c r="BG111" i="4"/>
  <c r="BF111" i="4"/>
  <c r="T111" i="4"/>
  <c r="R111" i="4"/>
  <c r="P111" i="4"/>
  <c r="BI107" i="4"/>
  <c r="BH107" i="4"/>
  <c r="BG107" i="4"/>
  <c r="BF107" i="4"/>
  <c r="T107" i="4"/>
  <c r="R107" i="4"/>
  <c r="P107" i="4"/>
  <c r="BI104" i="4"/>
  <c r="BH104" i="4"/>
  <c r="BG104" i="4"/>
  <c r="BF104" i="4"/>
  <c r="T104" i="4"/>
  <c r="R104" i="4"/>
  <c r="P104" i="4"/>
  <c r="BI101" i="4"/>
  <c r="BH101" i="4"/>
  <c r="BG101" i="4"/>
  <c r="BF101" i="4"/>
  <c r="T101" i="4"/>
  <c r="R101" i="4"/>
  <c r="P101" i="4"/>
  <c r="J95" i="4"/>
  <c r="J94" i="4"/>
  <c r="F94" i="4"/>
  <c r="F92" i="4"/>
  <c r="E90" i="4"/>
  <c r="J59" i="4"/>
  <c r="J58" i="4"/>
  <c r="F58" i="4"/>
  <c r="F56" i="4"/>
  <c r="E54" i="4"/>
  <c r="J20" i="4"/>
  <c r="E20" i="4"/>
  <c r="F59" i="4"/>
  <c r="J19" i="4"/>
  <c r="J14" i="4"/>
  <c r="J92" i="4" s="1"/>
  <c r="E7" i="4"/>
  <c r="E86" i="4"/>
  <c r="J39" i="3"/>
  <c r="J38" i="3"/>
  <c r="AY57" i="1" s="1"/>
  <c r="J37" i="3"/>
  <c r="AX57" i="1"/>
  <c r="BI195" i="3"/>
  <c r="BH195" i="3"/>
  <c r="BG195" i="3"/>
  <c r="BF195" i="3"/>
  <c r="T195" i="3"/>
  <c r="R195" i="3"/>
  <c r="P195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7" i="3"/>
  <c r="BH127" i="3"/>
  <c r="BG127" i="3"/>
  <c r="BF127" i="3"/>
  <c r="T127" i="3"/>
  <c r="R127" i="3"/>
  <c r="P127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8" i="3"/>
  <c r="BH118" i="3"/>
  <c r="BG118" i="3"/>
  <c r="BF118" i="3"/>
  <c r="T118" i="3"/>
  <c r="R118" i="3"/>
  <c r="P118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4" i="3"/>
  <c r="BH104" i="3"/>
  <c r="BG104" i="3"/>
  <c r="BF104" i="3"/>
  <c r="T104" i="3"/>
  <c r="R104" i="3"/>
  <c r="P104" i="3"/>
  <c r="BI101" i="3"/>
  <c r="BH101" i="3"/>
  <c r="BG101" i="3"/>
  <c r="BF101" i="3"/>
  <c r="T101" i="3"/>
  <c r="R101" i="3"/>
  <c r="P101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BI91" i="3"/>
  <c r="BH91" i="3"/>
  <c r="BG91" i="3"/>
  <c r="BF91" i="3"/>
  <c r="T91" i="3"/>
  <c r="R91" i="3"/>
  <c r="P91" i="3"/>
  <c r="J85" i="3"/>
  <c r="J84" i="3"/>
  <c r="F84" i="3"/>
  <c r="F82" i="3"/>
  <c r="E80" i="3"/>
  <c r="J59" i="3"/>
  <c r="J58" i="3"/>
  <c r="F58" i="3"/>
  <c r="F56" i="3"/>
  <c r="E54" i="3"/>
  <c r="J20" i="3"/>
  <c r="E20" i="3"/>
  <c r="F85" i="3"/>
  <c r="J19" i="3"/>
  <c r="J14" i="3"/>
  <c r="J56" i="3" s="1"/>
  <c r="E7" i="3"/>
  <c r="E76" i="3" s="1"/>
  <c r="J39" i="2"/>
  <c r="J38" i="2"/>
  <c r="AY56" i="1" s="1"/>
  <c r="J37" i="2"/>
  <c r="AX56" i="1"/>
  <c r="BI372" i="2"/>
  <c r="BH372" i="2"/>
  <c r="BG372" i="2"/>
  <c r="BF372" i="2"/>
  <c r="T372" i="2"/>
  <c r="R372" i="2"/>
  <c r="P372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7" i="2"/>
  <c r="BH357" i="2"/>
  <c r="BG357" i="2"/>
  <c r="BF357" i="2"/>
  <c r="T357" i="2"/>
  <c r="R357" i="2"/>
  <c r="P357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36" i="2"/>
  <c r="BH336" i="2"/>
  <c r="BG336" i="2"/>
  <c r="BF336" i="2"/>
  <c r="T336" i="2"/>
  <c r="R336" i="2"/>
  <c r="P336" i="2"/>
  <c r="BI331" i="2"/>
  <c r="BH331" i="2"/>
  <c r="BG331" i="2"/>
  <c r="BF331" i="2"/>
  <c r="T331" i="2"/>
  <c r="R331" i="2"/>
  <c r="P331" i="2"/>
  <c r="BI327" i="2"/>
  <c r="BH327" i="2"/>
  <c r="BG327" i="2"/>
  <c r="BF327" i="2"/>
  <c r="T327" i="2"/>
  <c r="R327" i="2"/>
  <c r="P327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5" i="2"/>
  <c r="BH315" i="2"/>
  <c r="BG315" i="2"/>
  <c r="BF315" i="2"/>
  <c r="T315" i="2"/>
  <c r="R315" i="2"/>
  <c r="P315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301" i="2"/>
  <c r="BH301" i="2"/>
  <c r="BG301" i="2"/>
  <c r="BF301" i="2"/>
  <c r="T301" i="2"/>
  <c r="R301" i="2"/>
  <c r="P301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4" i="2"/>
  <c r="BH284" i="2"/>
  <c r="BG284" i="2"/>
  <c r="BF284" i="2"/>
  <c r="T284" i="2"/>
  <c r="R284" i="2"/>
  <c r="P284" i="2"/>
  <c r="BI279" i="2"/>
  <c r="BH279" i="2"/>
  <c r="BG279" i="2"/>
  <c r="BF279" i="2"/>
  <c r="T279" i="2"/>
  <c r="R279" i="2"/>
  <c r="P279" i="2"/>
  <c r="BI273" i="2"/>
  <c r="BH273" i="2"/>
  <c r="BG273" i="2"/>
  <c r="BF273" i="2"/>
  <c r="T273" i="2"/>
  <c r="R273" i="2"/>
  <c r="P273" i="2"/>
  <c r="BI268" i="2"/>
  <c r="BH268" i="2"/>
  <c r="BG268" i="2"/>
  <c r="BF268" i="2"/>
  <c r="T268" i="2"/>
  <c r="R268" i="2"/>
  <c r="P268" i="2"/>
  <c r="BI263" i="2"/>
  <c r="BH263" i="2"/>
  <c r="BG263" i="2"/>
  <c r="BF263" i="2"/>
  <c r="T263" i="2"/>
  <c r="R263" i="2"/>
  <c r="P263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49" i="2"/>
  <c r="BH249" i="2"/>
  <c r="BG249" i="2"/>
  <c r="BF249" i="2"/>
  <c r="T249" i="2"/>
  <c r="R249" i="2"/>
  <c r="P249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29" i="2"/>
  <c r="BH129" i="2"/>
  <c r="BG129" i="2"/>
  <c r="BF129" i="2"/>
  <c r="T129" i="2"/>
  <c r="R129" i="2"/>
  <c r="P129" i="2"/>
  <c r="BI124" i="2"/>
  <c r="BH124" i="2"/>
  <c r="BG124" i="2"/>
  <c r="BF124" i="2"/>
  <c r="T124" i="2"/>
  <c r="R124" i="2"/>
  <c r="P124" i="2"/>
  <c r="BI119" i="2"/>
  <c r="BH119" i="2"/>
  <c r="BG119" i="2"/>
  <c r="BF119" i="2"/>
  <c r="T119" i="2"/>
  <c r="R119" i="2"/>
  <c r="P119" i="2"/>
  <c r="BI115" i="2"/>
  <c r="BH115" i="2"/>
  <c r="BG115" i="2"/>
  <c r="BF115" i="2"/>
  <c r="T115" i="2"/>
  <c r="R115" i="2"/>
  <c r="P115" i="2"/>
  <c r="BI111" i="2"/>
  <c r="BH111" i="2"/>
  <c r="BG111" i="2"/>
  <c r="BF111" i="2"/>
  <c r="T111" i="2"/>
  <c r="R111" i="2"/>
  <c r="P111" i="2"/>
  <c r="BI107" i="2"/>
  <c r="BH107" i="2"/>
  <c r="BG107" i="2"/>
  <c r="BF107" i="2"/>
  <c r="T107" i="2"/>
  <c r="R107" i="2"/>
  <c r="P107" i="2"/>
  <c r="BI104" i="2"/>
  <c r="BH104" i="2"/>
  <c r="BG104" i="2"/>
  <c r="BF104" i="2"/>
  <c r="T104" i="2"/>
  <c r="R104" i="2"/>
  <c r="P104" i="2"/>
  <c r="BI101" i="2"/>
  <c r="BH101" i="2"/>
  <c r="BG101" i="2"/>
  <c r="BF101" i="2"/>
  <c r="T101" i="2"/>
  <c r="R101" i="2"/>
  <c r="P101" i="2"/>
  <c r="J95" i="2"/>
  <c r="J94" i="2"/>
  <c r="F94" i="2"/>
  <c r="F92" i="2"/>
  <c r="E90" i="2"/>
  <c r="J59" i="2"/>
  <c r="J58" i="2"/>
  <c r="F58" i="2"/>
  <c r="F56" i="2"/>
  <c r="E54" i="2"/>
  <c r="J20" i="2"/>
  <c r="E20" i="2"/>
  <c r="F59" i="2"/>
  <c r="J19" i="2"/>
  <c r="J14" i="2"/>
  <c r="J92" i="2" s="1"/>
  <c r="E7" i="2"/>
  <c r="E86" i="2" s="1"/>
  <c r="L50" i="1"/>
  <c r="AM50" i="1"/>
  <c r="AM49" i="1"/>
  <c r="L49" i="1"/>
  <c r="AM47" i="1"/>
  <c r="L47" i="1"/>
  <c r="L45" i="1"/>
  <c r="L44" i="1"/>
  <c r="BK372" i="2"/>
  <c r="J301" i="2"/>
  <c r="BK235" i="2"/>
  <c r="J196" i="2"/>
  <c r="J173" i="2"/>
  <c r="BK147" i="2"/>
  <c r="J115" i="2"/>
  <c r="BK365" i="2"/>
  <c r="J349" i="2"/>
  <c r="J331" i="2"/>
  <c r="BK306" i="2"/>
  <c r="BK279" i="2"/>
  <c r="J258" i="2"/>
  <c r="BK239" i="2"/>
  <c r="J223" i="2"/>
  <c r="BK196" i="2"/>
  <c r="BK177" i="2"/>
  <c r="BK157" i="2"/>
  <c r="BK124" i="2"/>
  <c r="BK367" i="2"/>
  <c r="BK362" i="2"/>
  <c r="J352" i="2"/>
  <c r="J341" i="2"/>
  <c r="J322" i="2"/>
  <c r="J310" i="2"/>
  <c r="BK293" i="2"/>
  <c r="J279" i="2"/>
  <c r="BK258" i="2"/>
  <c r="BK243" i="2"/>
  <c r="BK225" i="2"/>
  <c r="J205" i="2"/>
  <c r="J167" i="2"/>
  <c r="J137" i="2"/>
  <c r="BK104" i="2"/>
  <c r="BK134" i="2"/>
  <c r="J183" i="3"/>
  <c r="BK175" i="3"/>
  <c r="BK165" i="3"/>
  <c r="J150" i="3"/>
  <c r="J136" i="3"/>
  <c r="J111" i="3"/>
  <c r="J91" i="3"/>
  <c r="BK183" i="3"/>
  <c r="J171" i="3"/>
  <c r="BK150" i="3"/>
  <c r="BK139" i="3"/>
  <c r="BK123" i="3"/>
  <c r="BK111" i="3"/>
  <c r="J97" i="3"/>
  <c r="BK91" i="3"/>
  <c r="J113" i="3"/>
  <c r="BK154" i="3"/>
  <c r="BK104" i="3"/>
  <c r="BK339" i="4"/>
  <c r="BK307" i="4"/>
  <c r="J289" i="4"/>
  <c r="BK254" i="4"/>
  <c r="BK211" i="4"/>
  <c r="BK184" i="4"/>
  <c r="J163" i="4"/>
  <c r="J107" i="4"/>
  <c r="BK328" i="4"/>
  <c r="BK289" i="4"/>
  <c r="BK245" i="4"/>
  <c r="BK202" i="4"/>
  <c r="BK153" i="4"/>
  <c r="BK101" i="4"/>
  <c r="BK341" i="4"/>
  <c r="J323" i="4"/>
  <c r="BK285" i="4"/>
  <c r="J259" i="4"/>
  <c r="J223" i="4"/>
  <c r="BK188" i="4"/>
  <c r="BK130" i="4"/>
  <c r="J364" i="4"/>
  <c r="BK354" i="4"/>
  <c r="BK319" i="4"/>
  <c r="BK312" i="4"/>
  <c r="BK259" i="4"/>
  <c r="J231" i="4"/>
  <c r="BK221" i="4"/>
  <c r="BK199" i="4"/>
  <c r="J184" i="4"/>
  <c r="BK163" i="4"/>
  <c r="J130" i="4"/>
  <c r="BK111" i="4"/>
  <c r="J101" i="4"/>
  <c r="J197" i="5"/>
  <c r="BK187" i="5"/>
  <c r="J175" i="5"/>
  <c r="J154" i="5"/>
  <c r="BK119" i="5"/>
  <c r="J143" i="5"/>
  <c r="J116" i="5"/>
  <c r="J97" i="5"/>
  <c r="J91" i="5"/>
  <c r="BK197" i="5"/>
  <c r="J189" i="5"/>
  <c r="BK170" i="5"/>
  <c r="J158" i="5"/>
  <c r="J147" i="5"/>
  <c r="BK97" i="5"/>
  <c r="J132" i="5"/>
  <c r="J119" i="5"/>
  <c r="J104" i="5"/>
  <c r="BK91" i="5"/>
  <c r="J151" i="6"/>
  <c r="J118" i="6"/>
  <c r="J147" i="6"/>
  <c r="J100" i="6"/>
  <c r="BK97" i="6"/>
  <c r="BK151" i="6"/>
  <c r="J135" i="6"/>
  <c r="J127" i="6"/>
  <c r="BK110" i="6"/>
  <c r="BK133" i="7"/>
  <c r="BK114" i="7"/>
  <c r="BK92" i="7"/>
  <c r="BK137" i="7"/>
  <c r="BK125" i="7"/>
  <c r="J106" i="7"/>
  <c r="BK336" i="2"/>
  <c r="BK249" i="2"/>
  <c r="J210" i="2"/>
  <c r="BK187" i="2"/>
  <c r="J152" i="2"/>
  <c r="J124" i="2"/>
  <c r="J372" i="2"/>
  <c r="BK352" i="2"/>
  <c r="BK341" i="2"/>
  <c r="J320" i="2"/>
  <c r="BK297" i="2"/>
  <c r="BK263" i="2"/>
  <c r="J243" i="2"/>
  <c r="J215" i="2"/>
  <c r="BK181" i="2"/>
  <c r="J162" i="2"/>
  <c r="J129" i="2"/>
  <c r="J104" i="2"/>
  <c r="J365" i="2"/>
  <c r="J336" i="2"/>
  <c r="BK320" i="2"/>
  <c r="BK301" i="2"/>
  <c r="BK284" i="2"/>
  <c r="J263" i="2"/>
  <c r="J239" i="2"/>
  <c r="BK223" i="2"/>
  <c r="BK192" i="2"/>
  <c r="BK152" i="2"/>
  <c r="BK107" i="2"/>
  <c r="BK119" i="2"/>
  <c r="BK195" i="3"/>
  <c r="J179" i="3"/>
  <c r="J162" i="3"/>
  <c r="BK147" i="3"/>
  <c r="J123" i="3"/>
  <c r="BK108" i="3"/>
  <c r="BK179" i="3"/>
  <c r="BK162" i="3"/>
  <c r="J127" i="3"/>
  <c r="BK113" i="3"/>
  <c r="J101" i="3"/>
  <c r="BK133" i="3"/>
  <c r="J133" i="3"/>
  <c r="J354" i="4"/>
  <c r="J299" i="4"/>
  <c r="J264" i="4"/>
  <c r="J221" i="4"/>
  <c r="J199" i="4"/>
  <c r="J168" i="4"/>
  <c r="J111" i="4"/>
  <c r="J339" i="4"/>
  <c r="J293" i="4"/>
  <c r="J254" i="4"/>
  <c r="J182" i="4"/>
  <c r="J138" i="4"/>
  <c r="J344" i="4"/>
  <c r="BK332" i="4"/>
  <c r="J280" i="4"/>
  <c r="J239" i="4"/>
  <c r="BK193" i="4"/>
  <c r="J135" i="4"/>
  <c r="J104" i="4"/>
  <c r="BK349" i="4"/>
  <c r="BK314" i="4"/>
  <c r="BK293" i="4"/>
  <c r="J251" i="4"/>
  <c r="J226" i="4"/>
  <c r="J206" i="4"/>
  <c r="J188" i="4"/>
  <c r="J158" i="4"/>
  <c r="BK138" i="4"/>
  <c r="BK120" i="4"/>
  <c r="J209" i="5"/>
  <c r="BK189" i="5"/>
  <c r="J179" i="5"/>
  <c r="BK161" i="5"/>
  <c r="J136" i="5"/>
  <c r="BK147" i="5"/>
  <c r="J123" i="5"/>
  <c r="BK101" i="5"/>
  <c r="BK209" i="5"/>
  <c r="J193" i="5"/>
  <c r="BK179" i="5"/>
  <c r="J161" i="5"/>
  <c r="J150" i="5"/>
  <c r="J108" i="5"/>
  <c r="J140" i="5"/>
  <c r="BK123" i="5"/>
  <c r="J101" i="5"/>
  <c r="BK160" i="6"/>
  <c r="J124" i="6"/>
  <c r="J130" i="6"/>
  <c r="J110" i="6"/>
  <c r="BK155" i="6"/>
  <c r="BK130" i="6"/>
  <c r="BK118" i="6"/>
  <c r="BK106" i="6"/>
  <c r="BK153" i="7"/>
  <c r="J110" i="7"/>
  <c r="J166" i="7"/>
  <c r="J141" i="7"/>
  <c r="J125" i="7"/>
  <c r="J100" i="7"/>
  <c r="BK166" i="7"/>
  <c r="J149" i="7"/>
  <c r="BK128" i="7"/>
  <c r="BK110" i="7"/>
  <c r="BK357" i="2"/>
  <c r="BK310" i="2"/>
  <c r="BK230" i="2"/>
  <c r="BK205" i="2"/>
  <c r="J181" i="2"/>
  <c r="BK167" i="2"/>
  <c r="BK142" i="2"/>
  <c r="J119" i="2"/>
  <c r="J367" i="2"/>
  <c r="J362" i="2"/>
  <c r="J347" i="2"/>
  <c r="BK327" i="2"/>
  <c r="J315" i="2"/>
  <c r="J284" i="2"/>
  <c r="J268" i="2"/>
  <c r="BK227" i="2"/>
  <c r="J192" i="2"/>
  <c r="J187" i="2"/>
  <c r="BK173" i="2"/>
  <c r="BK137" i="2"/>
  <c r="J107" i="2"/>
  <c r="J101" i="2"/>
  <c r="J357" i="2"/>
  <c r="BK349" i="2"/>
  <c r="BK347" i="2"/>
  <c r="J345" i="2"/>
  <c r="J327" i="2"/>
  <c r="BK315" i="2"/>
  <c r="J297" i="2"/>
  <c r="J289" i="2"/>
  <c r="BK268" i="2"/>
  <c r="J249" i="2"/>
  <c r="J227" i="2"/>
  <c r="BK215" i="2"/>
  <c r="J201" i="2"/>
  <c r="BK162" i="2"/>
  <c r="BK111" i="2"/>
  <c r="J147" i="2"/>
  <c r="AS61" i="1"/>
  <c r="BK171" i="3"/>
  <c r="J154" i="3"/>
  <c r="BK127" i="3"/>
  <c r="BK118" i="3"/>
  <c r="BK101" i="3"/>
  <c r="BK186" i="3"/>
  <c r="J173" i="3"/>
  <c r="J158" i="3"/>
  <c r="J131" i="3"/>
  <c r="J121" i="3"/>
  <c r="J108" i="3"/>
  <c r="BK94" i="3"/>
  <c r="BK158" i="3"/>
  <c r="BK97" i="3"/>
  <c r="J147" i="3"/>
  <c r="BK357" i="4"/>
  <c r="J332" i="4"/>
  <c r="BK302" i="4"/>
  <c r="BK280" i="4"/>
  <c r="BK239" i="4"/>
  <c r="BK206" i="4"/>
  <c r="J174" i="4"/>
  <c r="J153" i="4"/>
  <c r="J359" i="4"/>
  <c r="BK344" i="4"/>
  <c r="BK323" i="4"/>
  <c r="BK275" i="4"/>
  <c r="J235" i="4"/>
  <c r="J148" i="4"/>
  <c r="BK107" i="4"/>
  <c r="BK364" i="4"/>
  <c r="J337" i="4"/>
  <c r="J319" i="4"/>
  <c r="J269" i="4"/>
  <c r="BK226" i="4"/>
  <c r="BK196" i="4"/>
  <c r="BK158" i="4"/>
  <c r="J120" i="4"/>
  <c r="BK359" i="4"/>
  <c r="BK337" i="4"/>
  <c r="BK299" i="4"/>
  <c r="BK264" i="4"/>
  <c r="J245" i="4"/>
  <c r="BK223" i="4"/>
  <c r="J202" i="4"/>
  <c r="J193" i="4"/>
  <c r="BK182" i="4"/>
  <c r="BK148" i="4"/>
  <c r="BK135" i="4"/>
  <c r="BK115" i="4"/>
  <c r="J200" i="5"/>
  <c r="J185" i="5"/>
  <c r="J165" i="5"/>
  <c r="J187" i="5"/>
  <c r="BK175" i="5"/>
  <c r="BK154" i="5"/>
  <c r="J128" i="5"/>
  <c r="BK104" i="5"/>
  <c r="BK136" i="5"/>
  <c r="BK116" i="5"/>
  <c r="BK94" i="5"/>
  <c r="J155" i="6"/>
  <c r="BK135" i="6"/>
  <c r="J92" i="6"/>
  <c r="J114" i="6"/>
  <c r="J106" i="6"/>
  <c r="J160" i="6"/>
  <c r="BK143" i="6"/>
  <c r="BK127" i="6"/>
  <c r="BK114" i="6"/>
  <c r="BK100" i="6"/>
  <c r="BK158" i="7"/>
  <c r="BK122" i="7"/>
  <c r="J92" i="7"/>
  <c r="J137" i="7"/>
  <c r="BK118" i="7"/>
  <c r="J97" i="7"/>
  <c r="J118" i="7"/>
  <c r="J153" i="7"/>
  <c r="BK145" i="7"/>
  <c r="J122" i="7"/>
  <c r="BK97" i="7"/>
  <c r="BK345" i="2"/>
  <c r="J293" i="2"/>
  <c r="J225" i="2"/>
  <c r="BK183" i="2"/>
  <c r="J157" i="2"/>
  <c r="J134" i="2"/>
  <c r="AS55" i="1"/>
  <c r="BK322" i="2"/>
  <c r="BK273" i="2"/>
  <c r="J255" i="2"/>
  <c r="J235" i="2"/>
  <c r="BK201" i="2"/>
  <c r="J183" i="2"/>
  <c r="J142" i="2"/>
  <c r="J111" i="2"/>
  <c r="AS58" i="1"/>
  <c r="BK331" i="2"/>
  <c r="J306" i="2"/>
  <c r="BK289" i="2"/>
  <c r="J273" i="2"/>
  <c r="BK255" i="2"/>
  <c r="J230" i="2"/>
  <c r="BK210" i="2"/>
  <c r="J177" i="2"/>
  <c r="BK129" i="2"/>
  <c r="BK101" i="2"/>
  <c r="BK115" i="2"/>
  <c r="J186" i="3"/>
  <c r="BK173" i="3"/>
  <c r="J165" i="3"/>
  <c r="J143" i="3"/>
  <c r="BK121" i="3"/>
  <c r="J195" i="3"/>
  <c r="J175" i="3"/>
  <c r="BK143" i="3"/>
  <c r="BK136" i="3"/>
  <c r="J118" i="3"/>
  <c r="J104" i="3"/>
  <c r="J139" i="3"/>
  <c r="J94" i="3"/>
  <c r="BK131" i="3"/>
  <c r="J341" i="4"/>
  <c r="J312" i="4"/>
  <c r="J285" i="4"/>
  <c r="BK219" i="4"/>
  <c r="BK178" i="4"/>
  <c r="BK143" i="4"/>
  <c r="J349" i="4"/>
  <c r="J307" i="4"/>
  <c r="BK269" i="4"/>
  <c r="BK231" i="4"/>
  <c r="J178" i="4"/>
  <c r="J115" i="4"/>
  <c r="J314" i="4"/>
  <c r="BK251" i="4"/>
  <c r="J211" i="4"/>
  <c r="BK168" i="4"/>
  <c r="J125" i="4"/>
  <c r="J357" i="4"/>
  <c r="J328" i="4"/>
  <c r="J302" i="4"/>
  <c r="J275" i="4"/>
  <c r="BK235" i="4"/>
  <c r="J219" i="4"/>
  <c r="J196" i="4"/>
  <c r="BK174" i="4"/>
  <c r="J143" i="4"/>
  <c r="BK125" i="4"/>
  <c r="BK104" i="4"/>
  <c r="BK193" i="5"/>
  <c r="J170" i="5"/>
  <c r="BK158" i="5"/>
  <c r="BK150" i="5"/>
  <c r="J111" i="5"/>
  <c r="BK140" i="5"/>
  <c r="BK111" i="5"/>
  <c r="J94" i="5"/>
  <c r="BK200" i="5"/>
  <c r="BK185" i="5"/>
  <c r="BK165" i="5"/>
  <c r="BK132" i="5"/>
  <c r="BK143" i="5"/>
  <c r="BK128" i="5"/>
  <c r="BK108" i="5"/>
  <c r="BK168" i="6"/>
  <c r="J139" i="6"/>
  <c r="J97" i="6"/>
  <c r="J143" i="6"/>
  <c r="BK147" i="6"/>
  <c r="J168" i="6"/>
  <c r="BK139" i="6"/>
  <c r="BK124" i="6"/>
  <c r="BK92" i="6"/>
  <c r="BK149" i="7"/>
  <c r="BK100" i="7"/>
  <c r="J145" i="7"/>
  <c r="J128" i="7"/>
  <c r="BK106" i="7"/>
  <c r="BK141" i="7"/>
  <c r="J158" i="7"/>
  <c r="J133" i="7"/>
  <c r="J114" i="7"/>
  <c r="R100" i="2" l="1"/>
  <c r="R186" i="2"/>
  <c r="R214" i="2"/>
  <c r="R229" i="2"/>
  <c r="R248" i="2"/>
  <c r="P278" i="2"/>
  <c r="P305" i="2"/>
  <c r="R314" i="2"/>
  <c r="R313" i="2"/>
  <c r="BK330" i="2"/>
  <c r="J330" i="2" s="1"/>
  <c r="J75" i="2" s="1"/>
  <c r="BK351" i="2"/>
  <c r="J351" i="2" s="1"/>
  <c r="J76" i="2" s="1"/>
  <c r="R90" i="3"/>
  <c r="R89" i="3"/>
  <c r="R88" i="3"/>
  <c r="R185" i="3"/>
  <c r="T100" i="4"/>
  <c r="T99" i="4" s="1"/>
  <c r="T187" i="4"/>
  <c r="T210" i="4"/>
  <c r="T225" i="4"/>
  <c r="T244" i="4"/>
  <c r="T274" i="4"/>
  <c r="T298" i="4"/>
  <c r="T306" i="4"/>
  <c r="T305" i="4"/>
  <c r="T322" i="4"/>
  <c r="BK343" i="4"/>
  <c r="J343" i="4"/>
  <c r="J76" i="4" s="1"/>
  <c r="T90" i="5"/>
  <c r="T89" i="5" s="1"/>
  <c r="R199" i="5"/>
  <c r="T96" i="6"/>
  <c r="T123" i="6"/>
  <c r="T91" i="6" s="1"/>
  <c r="T90" i="6" s="1"/>
  <c r="BK96" i="7"/>
  <c r="J96" i="7"/>
  <c r="J65" i="7" s="1"/>
  <c r="BK121" i="7"/>
  <c r="BK91" i="7" s="1"/>
  <c r="J91" i="7" s="1"/>
  <c r="J64" i="7" s="1"/>
  <c r="T100" i="2"/>
  <c r="T186" i="2"/>
  <c r="T214" i="2"/>
  <c r="T229" i="2"/>
  <c r="P248" i="2"/>
  <c r="T278" i="2"/>
  <c r="R305" i="2"/>
  <c r="P314" i="2"/>
  <c r="P313" i="2" s="1"/>
  <c r="T330" i="2"/>
  <c r="R351" i="2"/>
  <c r="BK90" i="3"/>
  <c r="BK89" i="3" s="1"/>
  <c r="BK185" i="3"/>
  <c r="J185" i="3" s="1"/>
  <c r="J66" i="3" s="1"/>
  <c r="R100" i="4"/>
  <c r="P187" i="4"/>
  <c r="R210" i="4"/>
  <c r="R225" i="4"/>
  <c r="R244" i="4"/>
  <c r="P274" i="4"/>
  <c r="P298" i="4"/>
  <c r="R306" i="4"/>
  <c r="R305" i="4" s="1"/>
  <c r="R322" i="4"/>
  <c r="P343" i="4"/>
  <c r="R90" i="5"/>
  <c r="R89" i="5" s="1"/>
  <c r="R88" i="5" s="1"/>
  <c r="T199" i="5"/>
  <c r="P96" i="6"/>
  <c r="P123" i="6"/>
  <c r="P91" i="6" s="1"/>
  <c r="P90" i="6" s="1"/>
  <c r="AU62" i="1" s="1"/>
  <c r="T96" i="7"/>
  <c r="R121" i="7"/>
  <c r="BK100" i="2"/>
  <c r="BK186" i="2"/>
  <c r="J186" i="2" s="1"/>
  <c r="J66" i="2" s="1"/>
  <c r="BK214" i="2"/>
  <c r="J214" i="2"/>
  <c r="J67" i="2" s="1"/>
  <c r="BK229" i="2"/>
  <c r="J229" i="2" s="1"/>
  <c r="J68" i="2" s="1"/>
  <c r="BK248" i="2"/>
  <c r="J248" i="2"/>
  <c r="J69" i="2"/>
  <c r="BK278" i="2"/>
  <c r="J278" i="2" s="1"/>
  <c r="J70" i="2" s="1"/>
  <c r="BK305" i="2"/>
  <c r="J305" i="2"/>
  <c r="J71" i="2" s="1"/>
  <c r="BK314" i="2"/>
  <c r="BK313" i="2" s="1"/>
  <c r="J313" i="2" s="1"/>
  <c r="J72" i="2" s="1"/>
  <c r="P330" i="2"/>
  <c r="T351" i="2"/>
  <c r="T90" i="3"/>
  <c r="T89" i="3" s="1"/>
  <c r="T88" i="3" s="1"/>
  <c r="T185" i="3"/>
  <c r="BK100" i="4"/>
  <c r="BK99" i="4" s="1"/>
  <c r="BK187" i="4"/>
  <c r="J187" i="4" s="1"/>
  <c r="J66" i="4" s="1"/>
  <c r="BK210" i="4"/>
  <c r="J210" i="4"/>
  <c r="J67" i="4"/>
  <c r="BK225" i="4"/>
  <c r="J225" i="4"/>
  <c r="J68" i="4" s="1"/>
  <c r="BK244" i="4"/>
  <c r="J244" i="4" s="1"/>
  <c r="J69" i="4" s="1"/>
  <c r="BK274" i="4"/>
  <c r="J274" i="4" s="1"/>
  <c r="J70" i="4" s="1"/>
  <c r="BK298" i="4"/>
  <c r="J298" i="4"/>
  <c r="J71" i="4"/>
  <c r="BK306" i="4"/>
  <c r="J306" i="4"/>
  <c r="J73" i="4" s="1"/>
  <c r="BK322" i="4"/>
  <c r="J322" i="4" s="1"/>
  <c r="J75" i="4" s="1"/>
  <c r="R343" i="4"/>
  <c r="P90" i="5"/>
  <c r="P89" i="5"/>
  <c r="BK199" i="5"/>
  <c r="J199" i="5" s="1"/>
  <c r="J66" i="5" s="1"/>
  <c r="R96" i="6"/>
  <c r="R123" i="6"/>
  <c r="R91" i="6" s="1"/>
  <c r="R90" i="6" s="1"/>
  <c r="P96" i="7"/>
  <c r="P121" i="7"/>
  <c r="P91" i="7" s="1"/>
  <c r="P90" i="7" s="1"/>
  <c r="AU63" i="1" s="1"/>
  <c r="P100" i="2"/>
  <c r="P99" i="2" s="1"/>
  <c r="P186" i="2"/>
  <c r="P214" i="2"/>
  <c r="P229" i="2"/>
  <c r="T248" i="2"/>
  <c r="R278" i="2"/>
  <c r="T305" i="2"/>
  <c r="T314" i="2"/>
  <c r="T313" i="2" s="1"/>
  <c r="R330" i="2"/>
  <c r="R329" i="2"/>
  <c r="P351" i="2"/>
  <c r="P90" i="3"/>
  <c r="P89" i="3" s="1"/>
  <c r="P88" i="3" s="1"/>
  <c r="AU57" i="1" s="1"/>
  <c r="P185" i="3"/>
  <c r="P100" i="4"/>
  <c r="P99" i="4" s="1"/>
  <c r="R187" i="4"/>
  <c r="P210" i="4"/>
  <c r="P225" i="4"/>
  <c r="P244" i="4"/>
  <c r="R274" i="4"/>
  <c r="R298" i="4"/>
  <c r="P306" i="4"/>
  <c r="P305" i="4"/>
  <c r="P322" i="4"/>
  <c r="P321" i="4"/>
  <c r="T343" i="4"/>
  <c r="BK90" i="5"/>
  <c r="J90" i="5" s="1"/>
  <c r="J65" i="5" s="1"/>
  <c r="P199" i="5"/>
  <c r="BK96" i="6"/>
  <c r="J96" i="6"/>
  <c r="J65" i="6" s="1"/>
  <c r="BK123" i="6"/>
  <c r="J123" i="6"/>
  <c r="J66" i="6" s="1"/>
  <c r="R96" i="7"/>
  <c r="R91" i="7" s="1"/>
  <c r="R90" i="7" s="1"/>
  <c r="T121" i="7"/>
  <c r="T91" i="7" s="1"/>
  <c r="T90" i="7" s="1"/>
  <c r="BK157" i="7"/>
  <c r="J157" i="7"/>
  <c r="J67" i="7"/>
  <c r="BK165" i="7"/>
  <c r="J165" i="7" s="1"/>
  <c r="J68" i="7" s="1"/>
  <c r="BK159" i="6"/>
  <c r="J159" i="6" s="1"/>
  <c r="J67" i="6" s="1"/>
  <c r="BK167" i="6"/>
  <c r="J167" i="6"/>
  <c r="J68" i="6" s="1"/>
  <c r="F87" i="7"/>
  <c r="BE92" i="7"/>
  <c r="BE97" i="7"/>
  <c r="BE106" i="7"/>
  <c r="BE118" i="7"/>
  <c r="BE125" i="7"/>
  <c r="BE141" i="7"/>
  <c r="BE153" i="7"/>
  <c r="E78" i="7"/>
  <c r="BE100" i="7"/>
  <c r="BE110" i="7"/>
  <c r="BE114" i="7"/>
  <c r="BE122" i="7"/>
  <c r="BE128" i="7"/>
  <c r="BE145" i="7"/>
  <c r="BE149" i="7"/>
  <c r="BE158" i="7"/>
  <c r="J56" i="7"/>
  <c r="BE133" i="7"/>
  <c r="BE137" i="7"/>
  <c r="BE166" i="7"/>
  <c r="J56" i="6"/>
  <c r="F59" i="6"/>
  <c r="BE97" i="6"/>
  <c r="BE114" i="6"/>
  <c r="BE118" i="6"/>
  <c r="BE130" i="6"/>
  <c r="BE147" i="6"/>
  <c r="BE151" i="6"/>
  <c r="BE155" i="6"/>
  <c r="BE160" i="6"/>
  <c r="BE168" i="6"/>
  <c r="E50" i="6"/>
  <c r="BE92" i="6"/>
  <c r="BE100" i="6"/>
  <c r="BE139" i="6"/>
  <c r="BE143" i="6"/>
  <c r="BE135" i="6"/>
  <c r="BE106" i="6"/>
  <c r="BE110" i="6"/>
  <c r="BE124" i="6"/>
  <c r="BE127" i="6"/>
  <c r="E50" i="5"/>
  <c r="J56" i="5"/>
  <c r="F59" i="5"/>
  <c r="BE97" i="5"/>
  <c r="BE101" i="5"/>
  <c r="BE116" i="5"/>
  <c r="BE132" i="5"/>
  <c r="BE91" i="5"/>
  <c r="BE111" i="5"/>
  <c r="BE119" i="5"/>
  <c r="BE136" i="5"/>
  <c r="BE158" i="5"/>
  <c r="BE187" i="5"/>
  <c r="BE197" i="5"/>
  <c r="BE209" i="5"/>
  <c r="BE108" i="5"/>
  <c r="BE161" i="5"/>
  <c r="BE170" i="5"/>
  <c r="BE175" i="5"/>
  <c r="BE179" i="5"/>
  <c r="BE185" i="5"/>
  <c r="BE193" i="5"/>
  <c r="BE200" i="5"/>
  <c r="BE94" i="5"/>
  <c r="BE104" i="5"/>
  <c r="BE123" i="5"/>
  <c r="BE128" i="5"/>
  <c r="BE140" i="5"/>
  <c r="BE143" i="5"/>
  <c r="BE147" i="5"/>
  <c r="BE150" i="5"/>
  <c r="BE154" i="5"/>
  <c r="BE165" i="5"/>
  <c r="BE189" i="5"/>
  <c r="E50" i="4"/>
  <c r="J56" i="4"/>
  <c r="BE104" i="4"/>
  <c r="BE107" i="4"/>
  <c r="BE158" i="4"/>
  <c r="BE163" i="4"/>
  <c r="BE168" i="4"/>
  <c r="BE178" i="4"/>
  <c r="BE184" i="4"/>
  <c r="BE196" i="4"/>
  <c r="BE202" i="4"/>
  <c r="BE206" i="4"/>
  <c r="BE211" i="4"/>
  <c r="BE239" i="4"/>
  <c r="BE264" i="4"/>
  <c r="BE275" i="4"/>
  <c r="BE285" i="4"/>
  <c r="BE289" i="4"/>
  <c r="BE302" i="4"/>
  <c r="BE307" i="4"/>
  <c r="BE314" i="4"/>
  <c r="BE328" i="4"/>
  <c r="BE332" i="4"/>
  <c r="BE339" i="4"/>
  <c r="BE359" i="4"/>
  <c r="BE364" i="4"/>
  <c r="F95" i="4"/>
  <c r="BE115" i="4"/>
  <c r="BE138" i="4"/>
  <c r="BE174" i="4"/>
  <c r="BE182" i="4"/>
  <c r="BE219" i="4"/>
  <c r="BE235" i="4"/>
  <c r="BE254" i="4"/>
  <c r="BE293" i="4"/>
  <c r="BE312" i="4"/>
  <c r="BE349" i="4"/>
  <c r="BE357" i="4"/>
  <c r="J90" i="3"/>
  <c r="J65" i="3"/>
  <c r="BE111" i="4"/>
  <c r="BE120" i="4"/>
  <c r="BE125" i="4"/>
  <c r="BE130" i="4"/>
  <c r="BE143" i="4"/>
  <c r="BE188" i="4"/>
  <c r="BE221" i="4"/>
  <c r="BE251" i="4"/>
  <c r="BE259" i="4"/>
  <c r="BE280" i="4"/>
  <c r="BE299" i="4"/>
  <c r="BE354" i="4"/>
  <c r="BE101" i="4"/>
  <c r="BE135" i="4"/>
  <c r="BE148" i="4"/>
  <c r="BE153" i="4"/>
  <c r="BE193" i="4"/>
  <c r="BE199" i="4"/>
  <c r="BE223" i="4"/>
  <c r="BE226" i="4"/>
  <c r="BE231" i="4"/>
  <c r="BE245" i="4"/>
  <c r="BE269" i="4"/>
  <c r="BE319" i="4"/>
  <c r="BE323" i="4"/>
  <c r="BE337" i="4"/>
  <c r="BE341" i="4"/>
  <c r="BE344" i="4"/>
  <c r="BE113" i="3"/>
  <c r="J100" i="2"/>
  <c r="J65" i="2"/>
  <c r="J314" i="2"/>
  <c r="J73" i="2" s="1"/>
  <c r="E50" i="3"/>
  <c r="F59" i="3"/>
  <c r="BE101" i="3"/>
  <c r="BE108" i="3"/>
  <c r="BE111" i="3"/>
  <c r="BE147" i="3"/>
  <c r="BE162" i="3"/>
  <c r="BE165" i="3"/>
  <c r="BK329" i="2"/>
  <c r="J329" i="2"/>
  <c r="J74" i="2"/>
  <c r="J82" i="3"/>
  <c r="BE91" i="3"/>
  <c r="BE94" i="3"/>
  <c r="BE104" i="3"/>
  <c r="BE118" i="3"/>
  <c r="BE121" i="3"/>
  <c r="BE123" i="3"/>
  <c r="BE127" i="3"/>
  <c r="BE131" i="3"/>
  <c r="BE133" i="3"/>
  <c r="BE136" i="3"/>
  <c r="BE143" i="3"/>
  <c r="BE150" i="3"/>
  <c r="BE154" i="3"/>
  <c r="BE171" i="3"/>
  <c r="BE173" i="3"/>
  <c r="BE175" i="3"/>
  <c r="BE179" i="3"/>
  <c r="BE183" i="3"/>
  <c r="BE186" i="3"/>
  <c r="BE195" i="3"/>
  <c r="BE97" i="3"/>
  <c r="BE139" i="3"/>
  <c r="BE158" i="3"/>
  <c r="E50" i="2"/>
  <c r="BE107" i="2"/>
  <c r="BE129" i="2"/>
  <c r="BE152" i="2"/>
  <c r="J56" i="2"/>
  <c r="BE119" i="2"/>
  <c r="BE134" i="2"/>
  <c r="BE137" i="2"/>
  <c r="BE142" i="2"/>
  <c r="BE167" i="2"/>
  <c r="BE173" i="2"/>
  <c r="BE181" i="2"/>
  <c r="BE183" i="2"/>
  <c r="BE263" i="2"/>
  <c r="BE268" i="2"/>
  <c r="BE273" i="2"/>
  <c r="BE284" i="2"/>
  <c r="BE289" i="2"/>
  <c r="BE310" i="2"/>
  <c r="BE315" i="2"/>
  <c r="BE327" i="2"/>
  <c r="BE336" i="2"/>
  <c r="BE345" i="2"/>
  <c r="BE347" i="2"/>
  <c r="BE349" i="2"/>
  <c r="F95" i="2"/>
  <c r="BE115" i="2"/>
  <c r="BE147" i="2"/>
  <c r="BE157" i="2"/>
  <c r="BE162" i="2"/>
  <c r="BE187" i="2"/>
  <c r="BE192" i="2"/>
  <c r="BE205" i="2"/>
  <c r="BE210" i="2"/>
  <c r="BE215" i="2"/>
  <c r="BE223" i="2"/>
  <c r="BE225" i="2"/>
  <c r="BE230" i="2"/>
  <c r="BE235" i="2"/>
  <c r="BE239" i="2"/>
  <c r="BE243" i="2"/>
  <c r="BE249" i="2"/>
  <c r="BE255" i="2"/>
  <c r="BE258" i="2"/>
  <c r="BE279" i="2"/>
  <c r="BE293" i="2"/>
  <c r="BE297" i="2"/>
  <c r="BE301" i="2"/>
  <c r="BE320" i="2"/>
  <c r="BE352" i="2"/>
  <c r="BE357" i="2"/>
  <c r="BE367" i="2"/>
  <c r="BE101" i="2"/>
  <c r="BE104" i="2"/>
  <c r="BE111" i="2"/>
  <c r="BE124" i="2"/>
  <c r="BE177" i="2"/>
  <c r="BE196" i="2"/>
  <c r="BE201" i="2"/>
  <c r="BE227" i="2"/>
  <c r="BE306" i="2"/>
  <c r="BE322" i="2"/>
  <c r="BE331" i="2"/>
  <c r="BE341" i="2"/>
  <c r="BE362" i="2"/>
  <c r="BE365" i="2"/>
  <c r="BE372" i="2"/>
  <c r="F37" i="2"/>
  <c r="BB56" i="1"/>
  <c r="F37" i="3"/>
  <c r="BB57" i="1"/>
  <c r="J36" i="4"/>
  <c r="AW59" i="1" s="1"/>
  <c r="F38" i="5"/>
  <c r="BC60" i="1" s="1"/>
  <c r="F37" i="6"/>
  <c r="BB62" i="1" s="1"/>
  <c r="F36" i="7"/>
  <c r="BA63" i="1" s="1"/>
  <c r="J36" i="7"/>
  <c r="AW63" i="1" s="1"/>
  <c r="F38" i="2"/>
  <c r="BC56" i="1"/>
  <c r="F36" i="2"/>
  <c r="BA56" i="1" s="1"/>
  <c r="F39" i="3"/>
  <c r="BD57" i="1" s="1"/>
  <c r="F39" i="4"/>
  <c r="BD59" i="1" s="1"/>
  <c r="F37" i="5"/>
  <c r="BB60" i="1" s="1"/>
  <c r="F39" i="5"/>
  <c r="BD60" i="1" s="1"/>
  <c r="F39" i="6"/>
  <c r="BD62" i="1"/>
  <c r="F37" i="7"/>
  <c r="BB63" i="1" s="1"/>
  <c r="F39" i="2"/>
  <c r="BD56" i="1"/>
  <c r="F38" i="3"/>
  <c r="BC57" i="1" s="1"/>
  <c r="F37" i="4"/>
  <c r="BB59" i="1" s="1"/>
  <c r="J36" i="5"/>
  <c r="AW60" i="1"/>
  <c r="F36" i="5"/>
  <c r="BA60" i="1" s="1"/>
  <c r="F38" i="6"/>
  <c r="BC62" i="1"/>
  <c r="F38" i="7"/>
  <c r="BC63" i="1"/>
  <c r="J36" i="2"/>
  <c r="AW56" i="1" s="1"/>
  <c r="AS54" i="1"/>
  <c r="F36" i="3"/>
  <c r="BA57" i="1" s="1"/>
  <c r="J36" i="3"/>
  <c r="AW57" i="1"/>
  <c r="F36" i="4"/>
  <c r="BA59" i="1" s="1"/>
  <c r="F38" i="4"/>
  <c r="BC59" i="1" s="1"/>
  <c r="F36" i="6"/>
  <c r="BA62" i="1" s="1"/>
  <c r="J36" i="6"/>
  <c r="AW62" i="1" s="1"/>
  <c r="F39" i="7"/>
  <c r="BD63" i="1" s="1"/>
  <c r="J89" i="3" l="1"/>
  <c r="J64" i="3" s="1"/>
  <c r="BK88" i="3"/>
  <c r="J88" i="3" s="1"/>
  <c r="BK321" i="4"/>
  <c r="J321" i="4" s="1"/>
  <c r="J74" i="4" s="1"/>
  <c r="J100" i="4"/>
  <c r="J65" i="4" s="1"/>
  <c r="J121" i="7"/>
  <c r="J66" i="7" s="1"/>
  <c r="BK89" i="5"/>
  <c r="BK88" i="5" s="1"/>
  <c r="J88" i="5" s="1"/>
  <c r="J63" i="5" s="1"/>
  <c r="BK99" i="2"/>
  <c r="BK98" i="2" s="1"/>
  <c r="J98" i="2" s="1"/>
  <c r="J63" i="2" s="1"/>
  <c r="R99" i="4"/>
  <c r="T329" i="2"/>
  <c r="T321" i="4"/>
  <c r="T98" i="4" s="1"/>
  <c r="T88" i="5"/>
  <c r="P98" i="4"/>
  <c r="AU59" i="1" s="1"/>
  <c r="P88" i="5"/>
  <c r="AU60" i="1"/>
  <c r="R321" i="4"/>
  <c r="T99" i="2"/>
  <c r="T98" i="2" s="1"/>
  <c r="P329" i="2"/>
  <c r="P98" i="2" s="1"/>
  <c r="AU56" i="1" s="1"/>
  <c r="AU55" i="1" s="1"/>
  <c r="R99" i="2"/>
  <c r="R98" i="2"/>
  <c r="BK91" i="6"/>
  <c r="J91" i="6" s="1"/>
  <c r="J64" i="6" s="1"/>
  <c r="BK305" i="4"/>
  <c r="J305" i="4"/>
  <c r="J72" i="4" s="1"/>
  <c r="BK90" i="7"/>
  <c r="J90" i="7" s="1"/>
  <c r="J32" i="7" s="1"/>
  <c r="AG63" i="1" s="1"/>
  <c r="AN63" i="1" s="1"/>
  <c r="J89" i="5"/>
  <c r="J64" i="5" s="1"/>
  <c r="J99" i="4"/>
  <c r="J64" i="4"/>
  <c r="BA55" i="1"/>
  <c r="BD55" i="1"/>
  <c r="J35" i="3"/>
  <c r="AV57" i="1" s="1"/>
  <c r="AT57" i="1" s="1"/>
  <c r="F35" i="4"/>
  <c r="AZ59" i="1" s="1"/>
  <c r="F35" i="6"/>
  <c r="AZ62" i="1"/>
  <c r="F35" i="2"/>
  <c r="AZ56" i="1" s="1"/>
  <c r="BA58" i="1"/>
  <c r="AW58" i="1" s="1"/>
  <c r="BD58" i="1"/>
  <c r="J35" i="5"/>
  <c r="AV60" i="1" s="1"/>
  <c r="AT60" i="1" s="1"/>
  <c r="J35" i="6"/>
  <c r="AV62" i="1"/>
  <c r="AT62" i="1"/>
  <c r="AU61" i="1"/>
  <c r="J35" i="2"/>
  <c r="AV56" i="1" s="1"/>
  <c r="AT56" i="1" s="1"/>
  <c r="BC58" i="1"/>
  <c r="AY58" i="1"/>
  <c r="BB58" i="1"/>
  <c r="AX58" i="1" s="1"/>
  <c r="F35" i="5"/>
  <c r="AZ60" i="1" s="1"/>
  <c r="J32" i="5"/>
  <c r="AG60" i="1"/>
  <c r="BA61" i="1"/>
  <c r="AW61" i="1"/>
  <c r="J35" i="7"/>
  <c r="AV63" i="1"/>
  <c r="AT63" i="1"/>
  <c r="BC55" i="1"/>
  <c r="BB55" i="1"/>
  <c r="AX55" i="1"/>
  <c r="F35" i="3"/>
  <c r="AZ57" i="1" s="1"/>
  <c r="J35" i="4"/>
  <c r="AV59" i="1" s="1"/>
  <c r="AT59" i="1" s="1"/>
  <c r="BB61" i="1"/>
  <c r="AX61" i="1"/>
  <c r="BD61" i="1"/>
  <c r="BC61" i="1"/>
  <c r="AY61" i="1" s="1"/>
  <c r="F35" i="7"/>
  <c r="AZ63" i="1"/>
  <c r="J99" i="2" l="1"/>
  <c r="J64" i="2" s="1"/>
  <c r="J32" i="3"/>
  <c r="AG57" i="1" s="1"/>
  <c r="AN57" i="1" s="1"/>
  <c r="J63" i="3"/>
  <c r="R98" i="4"/>
  <c r="J63" i="7"/>
  <c r="BK98" i="4"/>
  <c r="J98" i="4"/>
  <c r="J32" i="4" s="1"/>
  <c r="AG59" i="1" s="1"/>
  <c r="BK90" i="6"/>
  <c r="J90" i="6"/>
  <c r="J63" i="6"/>
  <c r="J41" i="7"/>
  <c r="AN60" i="1"/>
  <c r="J41" i="5"/>
  <c r="J41" i="3"/>
  <c r="AU58" i="1"/>
  <c r="AY55" i="1"/>
  <c r="BD54" i="1"/>
  <c r="W33" i="1"/>
  <c r="BB54" i="1"/>
  <c r="W31" i="1"/>
  <c r="AZ55" i="1"/>
  <c r="AV55" i="1" s="1"/>
  <c r="J32" i="2"/>
  <c r="AG56" i="1"/>
  <c r="AG55" i="1" s="1"/>
  <c r="AZ58" i="1"/>
  <c r="AV58" i="1" s="1"/>
  <c r="AT58" i="1" s="1"/>
  <c r="BA54" i="1"/>
  <c r="AW54" i="1"/>
  <c r="AK30" i="1" s="1"/>
  <c r="BC54" i="1"/>
  <c r="W32" i="1" s="1"/>
  <c r="AW55" i="1"/>
  <c r="AZ61" i="1"/>
  <c r="AV61" i="1"/>
  <c r="AT61" i="1"/>
  <c r="J41" i="4" l="1"/>
  <c r="J63" i="4"/>
  <c r="J41" i="2"/>
  <c r="AN56" i="1"/>
  <c r="AU54" i="1"/>
  <c r="AG58" i="1"/>
  <c r="AN59" i="1"/>
  <c r="AN58" i="1"/>
  <c r="J32" i="6"/>
  <c r="AG62" i="1" s="1"/>
  <c r="AG61" i="1" s="1"/>
  <c r="AT55" i="1"/>
  <c r="AY54" i="1"/>
  <c r="AZ54" i="1"/>
  <c r="W29" i="1" s="1"/>
  <c r="W30" i="1"/>
  <c r="AX54" i="1"/>
  <c r="J41" i="6" l="1"/>
  <c r="AN55" i="1"/>
  <c r="AN62" i="1"/>
  <c r="AG54" i="1"/>
  <c r="AK26" i="1" s="1"/>
  <c r="AN61" i="1"/>
  <c r="AV54" i="1"/>
  <c r="AK29" i="1" s="1"/>
  <c r="AK35" i="1" l="1"/>
  <c r="AT54" i="1"/>
  <c r="AN54" i="1" l="1"/>
</calcChain>
</file>

<file path=xl/sharedStrings.xml><?xml version="1.0" encoding="utf-8"?>
<sst xmlns="http://schemas.openxmlformats.org/spreadsheetml/2006/main" count="9114" uniqueCount="1241">
  <si>
    <t>Export Komplet</t>
  </si>
  <si>
    <t>VZ</t>
  </si>
  <si>
    <t>2.0</t>
  </si>
  <si>
    <t>ZAMOK</t>
  </si>
  <si>
    <t>False</t>
  </si>
  <si>
    <t>{5fe187b1-efd8-4eba-9187-8a64a6781862}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</si>
  <si>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</si>
  <si>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</si>
  <si>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</si>
  <si>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</si>
  <si>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</si>
  <si>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</si>
  <si>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</si>
  <si>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</si>
  <si>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19088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</si>
  <si>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</si>
  <si>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</si>
  <si>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propustku v úseku Újezdec u Luhačovic - Býlnice na trati Brno - Vlárský průsmyk - 1. etapa</t>
  </si>
  <si>
    <t>KSO:</t>
  </si>
  <si>
    <t/>
  </si>
  <si>
    <t>CC-CZ:</t>
  </si>
  <si>
    <t>Místo:</t>
  </si>
  <si>
    <t>Šumice</t>
  </si>
  <si>
    <t>Datum:</t>
  </si>
  <si>
    <t>Zadavatel:</t>
  </si>
  <si>
    <t>IČ:</t>
  </si>
  <si>
    <t>70994234</t>
  </si>
  <si>
    <t xml:space="preserve">Správa železniční dopravní cesty, s. o., </t>
  </si>
  <si>
    <t>DIČ:</t>
  </si>
  <si>
    <t>Uchazeč:</t>
  </si>
  <si>
    <t>Vyplň údaj</t>
  </si>
  <si>
    <t>Projektant:</t>
  </si>
  <si>
    <t>25361520</t>
  </si>
  <si>
    <t>Dopravní projektování, spol. s r.o.</t>
  </si>
  <si>
    <t>CZ 25361520</t>
  </si>
  <si>
    <t>True</t>
  </si>
  <si>
    <t>Zpracovatel:</t>
  </si>
  <si>
    <t>Ing. Ondřej Brozda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</si>
  <si>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</si>
  <si>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</si>
  <si>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</si>
  <si>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</si>
  <si>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</si>
  <si>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</si>
  <si>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</si>
  <si>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</si>
  <si>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</si>
  <si>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</si>
  <si>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</si>
  <si>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</si>
  <si>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</si>
  <si>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</si>
  <si>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</si>
  <si>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</si>
  <si>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</si>
  <si>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</si>
  <si>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</si>
  <si>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</si>
  <si>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</si>
  <si>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</si>
  <si>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</si>
  <si>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</si>
  <si>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</si>
  <si>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</si>
  <si>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</si>
  <si>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</si>
  <si>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</si>
  <si>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</si>
  <si>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</si>
  <si>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</si>
  <si>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</si>
  <si>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</si>
  <si>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</si>
  <si>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</si>
  <si>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</si>
  <si>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</si>
  <si>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</si>
  <si>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</si>
  <si>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SO 01</t>
  </si>
  <si>
    <t xml:space="preserve">Oprava propustku v km 121,174 </t>
  </si>
  <si>
    <t>STA</t>
  </si>
  <si>
    <t>1</t>
  </si>
  <si>
    <t>{8a49bb14-6d3b-49f5-ae41-f1f5df5ff7db}</t>
  </si>
  <si>
    <t>2</t>
  </si>
  <si>
    <t>/</t>
  </si>
  <si>
    <t>SO 01.1</t>
  </si>
  <si>
    <t>Propustek v km 121,174</t>
  </si>
  <si>
    <t>Soupis</t>
  </si>
  <si>
    <t>{2c29b94d-a383-4ed6-a3de-4a0eabfa629b}</t>
  </si>
  <si>
    <t>SO 01.2</t>
  </si>
  <si>
    <t>Svršek v km 121,174</t>
  </si>
  <si>
    <t>{f205a4e8-ec7f-419e-96ec-11511ffe3830}</t>
  </si>
  <si>
    <t>SO 02</t>
  </si>
  <si>
    <t>Oprava propustku v km 158,605</t>
  </si>
  <si>
    <t>{99a442f1-8cca-4fc5-b956-fd5ecff98fdb}</t>
  </si>
  <si>
    <t>SO 02.1</t>
  </si>
  <si>
    <t>Propustek v km 158,605</t>
  </si>
  <si>
    <t>{a20bf809-81f8-43d0-8bb5-116c99b8883b}</t>
  </si>
  <si>
    <t>SO 02.2</t>
  </si>
  <si>
    <t>Svršek v km 158,605</t>
  </si>
  <si>
    <t>{97f0084e-f94f-4b86-8d4e-6e1c1e3b5ff4}</t>
  </si>
  <si>
    <t>VRN</t>
  </si>
  <si>
    <t>Vedlejší rozpočtové náklady</t>
  </si>
  <si>
    <t>{bb2bbe8a-0dd6-4e88-9e6d-45c6e82dd85e}</t>
  </si>
  <si>
    <t>{3f1eaed4-c286-4060-ba0e-03ef20d9015b}</t>
  </si>
  <si>
    <t>{da21b837-22a4-45d2-ab55-99fd5f0bb838}</t>
  </si>
  <si>
    <t>KRYCÍ LIST SOUPISU PRACÍ</t>
  </si>
  <si>
    <t>Objekt:</t>
  </si>
  <si>
    <t xml:space="preserve">SO 01 - Oprava propustku v km 121,174 </t>
  </si>
  <si>
    <t>Soupis:</t>
  </si>
  <si>
    <t>SO 01.1 - Propustek v km 121,174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</si>
  <si>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</si>
  <si>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</si>
  <si>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</si>
  <si>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</si>
  <si>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</si>
  <si>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</si>
  <si>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</si>
  <si>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</si>
  <si>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</si>
  <si>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</si>
  <si>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</si>
  <si>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</si>
  <si>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</si>
  <si>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</si>
  <si>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</si>
  <si>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</si>
  <si>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</si>
  <si>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</si>
  <si>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</si>
  <si>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</si>
  <si>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</si>
  <si>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</si>
  <si>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</si>
  <si>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</si>
  <si>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</si>
  <si>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</si>
  <si>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</si>
  <si>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</si>
  <si>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</si>
  <si>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</si>
  <si>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</si>
  <si>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</si>
  <si>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</si>
  <si>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</si>
  <si>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</si>
  <si>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</si>
  <si>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</si>
  <si>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</si>
  <si>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2022 02</t>
  </si>
  <si>
    <t>4</t>
  </si>
  <si>
    <t>-668246198</t>
  </si>
  <si>
    <t>PP</t>
  </si>
  <si>
    <t>Odstranění křovin a stromů s odstraněním kořenů ručně průměru kmene do 100 mm jakékoliv plochy v rovině nebo ve svahu o sklonu do 1:5</t>
  </si>
  <si>
    <t>Online PSC</t>
  </si>
  <si>
    <t>https://podminky.urs.cz/item/CS_URS_2022_02/111211101</t>
  </si>
  <si>
    <t>112155315</t>
  </si>
  <si>
    <t>Štěpkování keřového porostu hustého s naložením</t>
  </si>
  <si>
    <t>1728479176</t>
  </si>
  <si>
    <t>Štěpkování s naložením na dopravní prostředek a odvozem do 20 km keřového porostu hustého</t>
  </si>
  <si>
    <t>https://podminky.urs.cz/item/CS_URS_2022_02/112155315</t>
  </si>
  <si>
    <t>3</t>
  </si>
  <si>
    <t>115101201</t>
  </si>
  <si>
    <t>Čerpání vody na dopravní výšku do 10 m průměrný přítok do 500 l/min</t>
  </si>
  <si>
    <t>hod</t>
  </si>
  <si>
    <t>1983756216</t>
  </si>
  <si>
    <t>Čerpání vody na dopravní výšku do 10 m s uvažovaným průměrným přítokem do 500 l/min</t>
  </si>
  <si>
    <t>https://podminky.urs.cz/item/CS_URS_2022_02/115101201</t>
  </si>
  <si>
    <t>VV</t>
  </si>
  <si>
    <t>5*8</t>
  </si>
  <si>
    <t>115101301</t>
  </si>
  <si>
    <t>Pohotovost čerpací soupravy pro dopravní výšku do 10 m přítok do 500 l/min</t>
  </si>
  <si>
    <t>den</t>
  </si>
  <si>
    <t>-771372576</t>
  </si>
  <si>
    <t>Pohotovost záložní čerpací soupravy pro dopravní výšku do 10 m s uvažovaným průměrným přítokem do 500 l/min</t>
  </si>
  <si>
    <t>https://podminky.urs.cz/item/CS_URS_2022_02/115101301</t>
  </si>
  <si>
    <t>5</t>
  </si>
  <si>
    <t>119001423</t>
  </si>
  <si>
    <t>Dočasné zajištění kabelů a kabelových tratí z více než 6 volně ložených kabelů</t>
  </si>
  <si>
    <t>m</t>
  </si>
  <si>
    <t>1184292137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</si>
  <si>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6 kabelů</t>
  </si>
  <si>
    <t>https://podminky.urs.cz/item/CS_URS_2022_02/119001423</t>
  </si>
  <si>
    <t>P</t>
  </si>
  <si>
    <t>Poznámka k položce:_x000D_
zajištění kabelů ČD Telematika a SSZT ve výkopové jámě</t>
  </si>
  <si>
    <t>6</t>
  </si>
  <si>
    <t>121151103</t>
  </si>
  <si>
    <t>Sejmutí ornice plochy do 100 m2 tl vrstvy do 200 mm strojně</t>
  </si>
  <si>
    <t>864759054</t>
  </si>
  <si>
    <t>Sejmutí ornice strojně při souvislé ploše do 100 m2, tl. vrstvy do 200 mm</t>
  </si>
  <si>
    <t>https://podminky.urs.cz/item/CS_URS_2022_02/121151103</t>
  </si>
  <si>
    <t>0,15*130</t>
  </si>
  <si>
    <t>Součet</t>
  </si>
  <si>
    <t>7</t>
  </si>
  <si>
    <t>122151104</t>
  </si>
  <si>
    <t>Odkopávky a prokopávky nezapažené v hornině třídy těžitelnosti I skupiny 1 a 2 objem do 500 m3 strojně</t>
  </si>
  <si>
    <t>m3</t>
  </si>
  <si>
    <t>-1601161813</t>
  </si>
  <si>
    <t>Odkopávky a prokopávky nezapažené strojně v hornině třídy těžitelnosti I skupiny 1 a 2 přes 100 do 500 m3</t>
  </si>
  <si>
    <t>https://podminky.urs.cz/item/CS_URS_2022_02/122151104</t>
  </si>
  <si>
    <t>13,5*8,5+2,8*3,5+3,1*3,2+15,2*0,35+4,9*1,1</t>
  </si>
  <si>
    <t>8</t>
  </si>
  <si>
    <t>132151101</t>
  </si>
  <si>
    <t>Hloubení rýh nezapažených š do 800 mm v hornině třídy těžitelnosti I skupiny 1 a 2 objem do 20 m3 strojně</t>
  </si>
  <si>
    <t>-887442988</t>
  </si>
  <si>
    <t>Hloubení nezapažených rýh šířky do 800 mm strojně s urovnáním dna do předepsaného profilu a spádu v hornině třídy těžitelnosti I skupiny 1 a 2 do 20 m3</t>
  </si>
  <si>
    <t>https://podminky.urs.cz/item/CS_URS_2022_02/132151101</t>
  </si>
  <si>
    <t>0,9*2,5+0,3*2,5+0,2*14+0,5*18,7</t>
  </si>
  <si>
    <t>9</t>
  </si>
  <si>
    <t>162251102</t>
  </si>
  <si>
    <t>Vodorovné přemístění přes 20 do 50 m výkopku/sypaniny z horniny třídy těžitelnosti I skupiny 1 až 3</t>
  </si>
  <si>
    <t>1271148307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</si>
  <si>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</si>
  <si>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https://podminky.urs.cz/item/CS_URS_2022_02/162251102</t>
  </si>
  <si>
    <t>10</t>
  </si>
  <si>
    <t>162351104</t>
  </si>
  <si>
    <t>Vodorovné přemístění přes 500 do 1000 m výkopku/sypaniny z horniny třídy těžitelnosti I skupiny 1 až 3</t>
  </si>
  <si>
    <t>-706280844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</si>
  <si>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</si>
  <si>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https://podminky.urs.cz/item/CS_URS_2022_02/162351104</t>
  </si>
  <si>
    <t>19,5+145,18+15,15</t>
  </si>
  <si>
    <t>11</t>
  </si>
  <si>
    <t>162751117</t>
  </si>
  <si>
    <t>Vodorovné přemístění přes 9 000 do 10000 m výkopku/sypaniny z horniny třídy těžitelnosti I skupiny 1 až 3</t>
  </si>
  <si>
    <t>345420536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</si>
  <si>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</si>
  <si>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https://podminky.urs.cz/item/CS_URS_2022_02/162751117</t>
  </si>
  <si>
    <t>145,180+15,150</t>
  </si>
  <si>
    <t>12</t>
  </si>
  <si>
    <t>162751119</t>
  </si>
  <si>
    <t>Příplatek k vodorovnému přemístění výkopku/sypaniny z horniny třídy těžitelnosti I skupiny 1 až 3 ZKD 1000 m přes 10000 m</t>
  </si>
  <si>
    <t>-32347539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</si>
  <si>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</si>
  <si>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https://podminky.urs.cz/item/CS_URS_2022_02/162751119</t>
  </si>
  <si>
    <t>160,330*20</t>
  </si>
  <si>
    <t>13</t>
  </si>
  <si>
    <t>167151111</t>
  </si>
  <si>
    <t>Nakládání výkopku z hornin třídy těžitelnosti I skupiny 1 až 3 přes 100 m3</t>
  </si>
  <si>
    <t>-330907072</t>
  </si>
  <si>
    <t>Nakládání, skládání a překládání neulehlého výkopku nebo sypaniny strojně nakládání, množství přes 100 m3, z hornin třídy těžitelnosti I, skupiny 1 až 3</t>
  </si>
  <si>
    <t>https://podminky.urs.cz/item/CS_URS_2022_02/167151111</t>
  </si>
  <si>
    <t>19,5+145,180+15,150</t>
  </si>
  <si>
    <t>14</t>
  </si>
  <si>
    <t>171201221</t>
  </si>
  <si>
    <t>Poplatek za uložení na skládce (skládkovné) zeminy a kamení kód odpadu 17 05 04</t>
  </si>
  <si>
    <t>t</t>
  </si>
  <si>
    <t>1176111524</t>
  </si>
  <si>
    <t>Poplatek za uložení stavebního odpadu na skládce (skládkovné) zeminy a kamení zatříděného do Katalogu odpadů pod kódem 17 05 04</t>
  </si>
  <si>
    <t>https://podminky.urs.cz/item/CS_URS_2022_02/171201221</t>
  </si>
  <si>
    <t>(145,180+15,15)*1,8</t>
  </si>
  <si>
    <t>174101101</t>
  </si>
  <si>
    <t>Zásyp jam, šachet rýh nebo kolem objektů sypaninou se zhutněním</t>
  </si>
  <si>
    <t>1806253154</t>
  </si>
  <si>
    <t>Zásyp sypaninou z jakékoliv horniny strojně s uložením výkopku ve vrstvách se zhutněním jam, šachet, rýh nebo kolem objektů v těchto vykopávkách</t>
  </si>
  <si>
    <t>https://podminky.urs.cz/item/CS_URS_2022_02/174101101</t>
  </si>
  <si>
    <t>Poznámka k položce:_x000D_
Zásypy a podsyp propustku, úpravy terénu a příkopů na vtoku a výtoku, výplň mezi opěrami</t>
  </si>
  <si>
    <t>12,5*9,9+0,5*2,2+3,5*4,5+5,5*1,5+4,9*1</t>
  </si>
  <si>
    <t>16</t>
  </si>
  <si>
    <t>M</t>
  </si>
  <si>
    <t>58344199</t>
  </si>
  <si>
    <t>štěrkodrť frakce 0/63</t>
  </si>
  <si>
    <t>1881644243</t>
  </si>
  <si>
    <t>Poznámka k položce:_x000D_
(20,35m2*4,3m+6,32m2*6,3m+0,6m*0,15m*13m+4,9*1)*1,8t/m3</t>
  </si>
  <si>
    <t>"odtěžené ŠL (SO 0,1,2) = 26,455m3 použít zpět do zásypů" -26,455*1,8</t>
  </si>
  <si>
    <t>(12,5*9,9+0,5*2,2+3,5*4,5+5,5*1,5+4,9*1)*1,8</t>
  </si>
  <si>
    <t>17</t>
  </si>
  <si>
    <t>181111133</t>
  </si>
  <si>
    <t>Plošná úprava terénu do 500 m2 zemina skupiny 1 až 4 nerovnosti přes 150 do 200 mm ve svahu přes 1:2 do 1:1</t>
  </si>
  <si>
    <t>-854692350</t>
  </si>
  <si>
    <t>Plošná úprava terénu v zemině skupiny 1 až 4 s urovnáním povrchu bez doplnění ornice souvislé plochy do 500 m2 při nerovnostech terénu přes 150 do 200 mm na svahu přes 1:2 do 1:1</t>
  </si>
  <si>
    <t>https://podminky.urs.cz/item/CS_URS_2022_02/181111133</t>
  </si>
  <si>
    <t>Poznámka k položce:_x000D_
Odměřeno z CAD, úprava terénu a příkopů na vtoku a výtoku</t>
  </si>
  <si>
    <t>18</t>
  </si>
  <si>
    <t>181411133</t>
  </si>
  <si>
    <t>Založení parkového trávníku výsevem pl do 1000 m2 ve svahu přes 1:2 do 1:1</t>
  </si>
  <si>
    <t>207174930</t>
  </si>
  <si>
    <t>Založení trávníku na půdě předem připravené plochy do 1000 m2 výsevem včetně utažení parkového na svahu přes 1:2 do 1:1</t>
  </si>
  <si>
    <t>https://podminky.urs.cz/item/CS_URS_2022_02/181411133</t>
  </si>
  <si>
    <t>Poznámka k položce:_x000D_
Odměřeno z CAD, viz položka č. 14</t>
  </si>
  <si>
    <t>19</t>
  </si>
  <si>
    <t>00572474</t>
  </si>
  <si>
    <t>osivo směs travní krajinná-svahová</t>
  </si>
  <si>
    <t>kg</t>
  </si>
  <si>
    <t>-79481813</t>
  </si>
  <si>
    <t>20</t>
  </si>
  <si>
    <t>181911102</t>
  </si>
  <si>
    <t>Úprava pláně v hornině třídy těžitelnosti I skupiny 1 až 2 se zhutněním ručně</t>
  </si>
  <si>
    <t>239553871</t>
  </si>
  <si>
    <t>Úprava pláně vyrovnáním výškových rozdílů ručně v hornině třídy těžitelnosti I skupiny 1 a 2 se zhutněním</t>
  </si>
  <si>
    <t>https://podminky.urs.cz/item/CS_URS_2022_02/181911102</t>
  </si>
  <si>
    <t>Zakládání</t>
  </si>
  <si>
    <t>273321118</t>
  </si>
  <si>
    <t>Základové desky mostních konstrukcí ze ŽB C 30/37</t>
  </si>
  <si>
    <t>-1022488914</t>
  </si>
  <si>
    <t>Základové konstrukce z betonu železového desky ve výkopu nebo na hlavách pilot C 30/37</t>
  </si>
  <si>
    <t>https://podminky.urs.cz/item/CS_URS_2022_02/273321118</t>
  </si>
  <si>
    <t>Poznámka k položce:_x000D_
Základ pod troubou + rozšířený základ + prahy</t>
  </si>
  <si>
    <t>1,4*0,2*9,9+2*0,9*2,1+2*0,35*1,7</t>
  </si>
  <si>
    <t>22</t>
  </si>
  <si>
    <t>273354111</t>
  </si>
  <si>
    <t>Bednění základových desek - zřízení</t>
  </si>
  <si>
    <t>511276578</t>
  </si>
  <si>
    <t>Bednění základových konstrukcí desek zřízení</t>
  </si>
  <si>
    <t>https://podminky.urs.cz/item/CS_URS_2022_02/273354111</t>
  </si>
  <si>
    <t>2*0,5*6+2*2*0,9*2,1+2*2*1,5+2*2*0,6*2,0</t>
  </si>
  <si>
    <t>23</t>
  </si>
  <si>
    <t>273354211</t>
  </si>
  <si>
    <t>Bednění základových desek - odstranění</t>
  </si>
  <si>
    <t>-1763467129</t>
  </si>
  <si>
    <t>Bednění základových konstrukcí desek odstranění bednění</t>
  </si>
  <si>
    <t>https://podminky.urs.cz/item/CS_URS_2022_02/273354211</t>
  </si>
  <si>
    <t>Poznámka k položce:_x000D_
Poznámka k položce:, viz položka č.19</t>
  </si>
  <si>
    <t>24,360</t>
  </si>
  <si>
    <t>24</t>
  </si>
  <si>
    <t>273361412</t>
  </si>
  <si>
    <t>Výztuž základových desek ze svařovaných sítí přes 3,5 do 6 kg/m2</t>
  </si>
  <si>
    <t>1123003018</t>
  </si>
  <si>
    <t>Výztuž základových konstrukcí desek ze svařovaných sítí, hmotnosti přes 3,5 do 6 kg/m2</t>
  </si>
  <si>
    <t>https://podminky.urs.cz/item/CS_URS_2022_02/273361412</t>
  </si>
  <si>
    <t>Poznámka k položce:_x000D_
Poznámka k položce:, viz výkaz výztuže ve výkrese č.8</t>
  </si>
  <si>
    <t>25</t>
  </si>
  <si>
    <t>274311124</t>
  </si>
  <si>
    <t>Základové pasy, prahy, věnce a ostruhy z betonu prostého C 12/15</t>
  </si>
  <si>
    <t>-1780571335</t>
  </si>
  <si>
    <t>Základové konstrukce z betonu prostého pasy, prahy, věnce a ostruhy ve výkopu nebo na hlavách pilot C 12/15</t>
  </si>
  <si>
    <t>https://podminky.urs.cz/item/CS_URS_2022_02/274311124</t>
  </si>
  <si>
    <t>Poznámka k položce:_x000D_
Podkladní beton C12/15</t>
  </si>
  <si>
    <t>0,1*1,7*5,7+2*4,5*0,1</t>
  </si>
  <si>
    <t>26</t>
  </si>
  <si>
    <t>274311126</t>
  </si>
  <si>
    <t>Základové pasy, prahy, věnce a ostruhy z betonu prostého C 20/25</t>
  </si>
  <si>
    <t>-2059636612</t>
  </si>
  <si>
    <t>Základové konstrukce z betonu prostého pasy, prahy, věnce a ostruhy ve výkopu nebo na hlavách pilot C 20/25</t>
  </si>
  <si>
    <t>https://podminky.urs.cz/item/CS_URS_2022_02/274311126</t>
  </si>
  <si>
    <t>Poznámka k položce:_x000D_
Poznámka k položce: viz položka hloubení rýh</t>
  </si>
  <si>
    <t>Svislé a kompletní konstrukce</t>
  </si>
  <si>
    <t>27</t>
  </si>
  <si>
    <t>320101112</t>
  </si>
  <si>
    <t>Osazení betonových a železobetonových prefabrikátů hmotnosti přes 1000 do 5000 kg</t>
  </si>
  <si>
    <t>-1455372079</t>
  </si>
  <si>
    <t>Osazení betonových a železobetonových prefabrikátů hmotnosti jednotlivě přes 1 000 do 5 000 kg</t>
  </si>
  <si>
    <t>https://podminky.urs.cz/item/CS_URS_2022_02/320101112</t>
  </si>
  <si>
    <t>Poznámka k položce:_x000D_
7*0,548m3 - ŽB trouby patkové DN800_x000D_
0,6492m3 - krajní šikmá vtoková trouba DN800_x000D_
0,6691m3 - krajní šikmá výtoková trouba DN800</t>
  </si>
  <si>
    <t>7*0,548</t>
  </si>
  <si>
    <t>0,6492</t>
  </si>
  <si>
    <t>0,6691</t>
  </si>
  <si>
    <t>28</t>
  </si>
  <si>
    <t>R1</t>
  </si>
  <si>
    <t>ŽB trouba patková DN800 dl.1100mm, přímá</t>
  </si>
  <si>
    <t>ks</t>
  </si>
  <si>
    <t>-1974506757</t>
  </si>
  <si>
    <t>29</t>
  </si>
  <si>
    <t>R2</t>
  </si>
  <si>
    <t>ŽB trouba patková DN800 dl.1500mm, šikmá vtoková</t>
  </si>
  <si>
    <t>-1411409325</t>
  </si>
  <si>
    <t>30</t>
  </si>
  <si>
    <t>R3</t>
  </si>
  <si>
    <t>ŽB trouba patková DN800 dl.1500mm šikmá, výtoková</t>
  </si>
  <si>
    <t>-1249237400</t>
  </si>
  <si>
    <t>Vodorovné konstrukce</t>
  </si>
  <si>
    <t>31</t>
  </si>
  <si>
    <t>451314212</t>
  </si>
  <si>
    <t>Podklad pod dlažbu z betonu prostého C 25/30 tl přes 100 do 150 mm</t>
  </si>
  <si>
    <t>39784243</t>
  </si>
  <si>
    <t>Podklad pod dlažbu z betonu prostého bez zvýšených nároků na prostředí tř. C 25/30 tl. přes 100 do 150 mm</t>
  </si>
  <si>
    <t>https://podminky.urs.cz/item/CS_URS_2022_02/451314212</t>
  </si>
  <si>
    <t>15+20</t>
  </si>
  <si>
    <t>32</t>
  </si>
  <si>
    <t>457971111</t>
  </si>
  <si>
    <t>Zřízení vrstvy z geotextilie o sklonu do 10° š do 3 m</t>
  </si>
  <si>
    <t>786809448</t>
  </si>
  <si>
    <t>Zřízení vrstvy z geotextilie s přesahem bez připevnění k podkladu, s potřebným dočasným zatěžováním včetně zakotvení okraje o sklonu do 10°, šířky geotextilie do 3 m</t>
  </si>
  <si>
    <t>https://podminky.urs.cz/item/CS_URS_2022_02/457971111</t>
  </si>
  <si>
    <t>Poznámka k položce:_x000D_
překrytí ŽB trub geotextilii</t>
  </si>
  <si>
    <t>33</t>
  </si>
  <si>
    <t>69311081</t>
  </si>
  <si>
    <t>geotextilie netkaná separační, ochranná, filtrační, drenážní PES 300g/m2</t>
  </si>
  <si>
    <t>1500352244</t>
  </si>
  <si>
    <t>11*1,1 "přrážka na přesahy 1,1</t>
  </si>
  <si>
    <t>12,1*1,2 'Přepočtené koeficientem množství</t>
  </si>
  <si>
    <t>34</t>
  </si>
  <si>
    <t>465513227</t>
  </si>
  <si>
    <t>Dlažba z lomového kamene na cementovou maltu s vyspárováním tl 250 mm pro hráze</t>
  </si>
  <si>
    <t>-759344802</t>
  </si>
  <si>
    <t>Dlažba z lomového kamene lomařsky upraveného na cementovou maltu, s vyspárováním cementovou maltou, tl. kamene 250 mm</t>
  </si>
  <si>
    <t>https://podminky.urs.cz/item/CS_URS_2022_02/465513227</t>
  </si>
  <si>
    <t>Poznámka k položce:_x000D_
Viz. položka č. 38</t>
  </si>
  <si>
    <t>Ostatní konstrukce a práce, bourání</t>
  </si>
  <si>
    <t>35</t>
  </si>
  <si>
    <t>931994132</t>
  </si>
  <si>
    <t>Těsnění dilatační spáry betonové konstrukce silikonovým tmelem do pl 4,0 cm2</t>
  </si>
  <si>
    <t>452208227</t>
  </si>
  <si>
    <t>Těsnění spáry betonové konstrukce pásy, profily, tmely tmelem silikonovým spáry dilatační do 4,0 cm2</t>
  </si>
  <si>
    <t>https://podminky.urs.cz/item/CS_URS_2022_02/931994132</t>
  </si>
  <si>
    <t>Poznámka k položce:_x000D_
těsnění mezi dlažbou a vtokovou/výtokovou troubou, těsnení spar mezi jednotlivými trubními prefabrikáty (z otvoru)</t>
  </si>
  <si>
    <t>2*2,0+16,0</t>
  </si>
  <si>
    <t>36</t>
  </si>
  <si>
    <t>936942211</t>
  </si>
  <si>
    <t>Zhotovení tabulky s letopočtem opravy mostu vložením šablony do bednění</t>
  </si>
  <si>
    <t>kus</t>
  </si>
  <si>
    <t>-1278891768</t>
  </si>
  <si>
    <t>Zhotovení tabulky s letopočtem opravy nebo větší údržby vložením šablony do bednění</t>
  </si>
  <si>
    <t>https://podminky.urs.cz/item/CS_URS_2022_02/936942211</t>
  </si>
  <si>
    <t>37</t>
  </si>
  <si>
    <t>961085315</t>
  </si>
  <si>
    <t>Bourání mostních základů ze dřeva tvrdého</t>
  </si>
  <si>
    <t>949409873</t>
  </si>
  <si>
    <t>Bourání mostních konstrukcí základů ze dřeva tvrdého</t>
  </si>
  <si>
    <t>https://podminky.urs.cz/item/CS_URS_2022_02/961085315</t>
  </si>
  <si>
    <t>0,1*4*3,7</t>
  </si>
  <si>
    <t>38</t>
  </si>
  <si>
    <t>962021112</t>
  </si>
  <si>
    <t>Bourání mostních zdí a pilířů z kamene</t>
  </si>
  <si>
    <t>-1364969008</t>
  </si>
  <si>
    <t>Bourání mostních konstrukcí zdiva a pilířů z kamene nebo cihel</t>
  </si>
  <si>
    <t>https://podminky.urs.cz/item/CS_URS_2022_02/962021112</t>
  </si>
  <si>
    <t>Poznámka k položce:_x000D_
Bourání stávajících konstrukcí spodní stavby v rozsahu nutném pro vybudování nové spodní stavby - rozměry na základě archivní dokumentace (opěry, čelní zídky)</t>
  </si>
  <si>
    <t>2*1,5*3,7+2*1,15*8,4</t>
  </si>
  <si>
    <t>39</t>
  </si>
  <si>
    <t>962051111</t>
  </si>
  <si>
    <t>Bourání mostních zdí a pilířů z ŽB</t>
  </si>
  <si>
    <t>1155481064</t>
  </si>
  <si>
    <t>Bourání mostních konstrukcí zdiva a pilířů ze železového betonu</t>
  </si>
  <si>
    <t>https://podminky.urs.cz/item/CS_URS_2022_02/962051111</t>
  </si>
  <si>
    <t>Poznámka k položce:_x000D_
vybourání nadbetonované části čela na výtoku</t>
  </si>
  <si>
    <t>1,8*3,7</t>
  </si>
  <si>
    <t>40</t>
  </si>
  <si>
    <t>963021112</t>
  </si>
  <si>
    <t>Bourání mostní nosné konstrukce z kamene</t>
  </si>
  <si>
    <t>874129668</t>
  </si>
  <si>
    <t>Bourání mostních konstrukcí nosných konstrukcí z kamene nebo cihel</t>
  </si>
  <si>
    <t>https://podminky.urs.cz/item/CS_URS_2022_02/963021112</t>
  </si>
  <si>
    <t xml:space="preserve">Poznámka k položce:_x000D_
Bourání stávajících konstrukcí - rozměry na základě archivní dokumentace_x000D_
</t>
  </si>
  <si>
    <t>0,9*8,4</t>
  </si>
  <si>
    <t>997</t>
  </si>
  <si>
    <t>Přesun sutě</t>
  </si>
  <si>
    <t>41</t>
  </si>
  <si>
    <t>997013602</t>
  </si>
  <si>
    <t>Poplatek za uložení na skládce (skládkovné) stavebního odpadu železobetonového kód odpadu 17 01 01</t>
  </si>
  <si>
    <t>-615890138</t>
  </si>
  <si>
    <t>Poplatek za uložení stavebního odpadu na skládce (skládkovné) z armovaného betonu zatříděného do Katalogu odpadů pod kódem 17 01 01</t>
  </si>
  <si>
    <t>https://podminky.urs.cz/item/CS_URS_2022_02/997013602</t>
  </si>
  <si>
    <t>6,66*2,4</t>
  </si>
  <si>
    <t>42</t>
  </si>
  <si>
    <t>997013655</t>
  </si>
  <si>
    <t>-928677629</t>
  </si>
  <si>
    <t>https://podminky.urs.cz/item/CS_URS_2022_02/997013655</t>
  </si>
  <si>
    <t>(30,42+ 7,56)*2,5</t>
  </si>
  <si>
    <t>43</t>
  </si>
  <si>
    <t>997013811</t>
  </si>
  <si>
    <t>Poplatek za uložení na skládce (skládkovné) stavebního odpadu dřevěného kód odpadu 17 02 01</t>
  </si>
  <si>
    <t>660862842</t>
  </si>
  <si>
    <t>Poplatek za uložení stavebního odpadu na skládce (skládkovné) dřevěného zatříděného do Katalogu odpadů pod kódem 17 02 01</t>
  </si>
  <si>
    <t>https://podminky.urs.cz/item/CS_URS_2022_02/997013811</t>
  </si>
  <si>
    <t>1,48*0,8</t>
  </si>
  <si>
    <t>44</t>
  </si>
  <si>
    <t>997211511</t>
  </si>
  <si>
    <t>Vodorovná doprava suti po suchu na vzdálenost do 1 km</t>
  </si>
  <si>
    <t>-2134374403</t>
  </si>
  <si>
    <t>Vodorovná doprava suti nebo vybouraných hmot suti se složením a hrubým urovnáním, na vzdálenost do 1 km</t>
  </si>
  <si>
    <t>https://podminky.urs.cz/item/CS_URS_2022_02/997211511</t>
  </si>
  <si>
    <t>16,65+1,184+30,42*2,5+7,56*2,5</t>
  </si>
  <si>
    <t>45</t>
  </si>
  <si>
    <t>997211519</t>
  </si>
  <si>
    <t>Příplatek ZKD 1 km u vodorovné dopravy suti</t>
  </si>
  <si>
    <t>789823262</t>
  </si>
  <si>
    <t>Vodorovná doprava suti nebo vybouraných hmot suti se složením a hrubým urovnáním, na vzdálenost Příplatek k ceně za každý další i započatý 1 km přes 1 km</t>
  </si>
  <si>
    <t>https://podminky.urs.cz/item/CS_URS_2022_02/997211519</t>
  </si>
  <si>
    <t>112,784*29</t>
  </si>
  <si>
    <t>46</t>
  </si>
  <si>
    <t>997211611</t>
  </si>
  <si>
    <t>Nakládání suti na dopravní prostředky pro vodorovnou dopravu</t>
  </si>
  <si>
    <t>-2067356301</t>
  </si>
  <si>
    <t>Nakládání suti nebo vybouraných hmot na dopravní prostředky pro vodorovnou dopravu suti</t>
  </si>
  <si>
    <t>https://podminky.urs.cz/item/CS_URS_2022_02/997211611</t>
  </si>
  <si>
    <t>112,784</t>
  </si>
  <si>
    <t>998</t>
  </si>
  <si>
    <t>Přesun hmot</t>
  </si>
  <si>
    <t>47</t>
  </si>
  <si>
    <t>998214111</t>
  </si>
  <si>
    <t>Přesun hmot pro mosty montované z dílců ŽB nebo předpjatých v do 20 m</t>
  </si>
  <si>
    <t>1801693739</t>
  </si>
  <si>
    <t>Přesun hmot pro mosty montované z dílců železobetonových nebo předpjatých vodorovná dopravní vzdálenost do 100 m výška mostu do 20 m</t>
  </si>
  <si>
    <t>https://podminky.urs.cz/item/CS_URS_2022_02/998214111</t>
  </si>
  <si>
    <t xml:space="preserve">Poznámka k položce:_x000D_
hmotnost zásypu ze ŠD, prefabrikovaných trub a všech betonových konstrukcí s výztuží  </t>
  </si>
  <si>
    <t>48</t>
  </si>
  <si>
    <t>998214191</t>
  </si>
  <si>
    <t>Příplatek k přesunu hmot pro mosty montované z dílců ŽB a předpjatých za zvětšený přesun do 1000 m</t>
  </si>
  <si>
    <t>679638776</t>
  </si>
  <si>
    <t>Přesun hmot pro mosty montované z dílců železobetonových nebo předpjatých Příplatek k ceně za zvětšený přesun přes vymezenou největší dopravní vzdálenost do 1000 m</t>
  </si>
  <si>
    <t>https://podminky.urs.cz/item/CS_URS_2022_02/998214191</t>
  </si>
  <si>
    <t>PSV</t>
  </si>
  <si>
    <t>Práce a dodávky PSV</t>
  </si>
  <si>
    <t>711</t>
  </si>
  <si>
    <t>Izolace proti vodě, vlhkosti a plynům</t>
  </si>
  <si>
    <t>49</t>
  </si>
  <si>
    <t>711112001</t>
  </si>
  <si>
    <t>Provedení izolace proti zemní vlhkosti svislé za studena nátěrem penetračním</t>
  </si>
  <si>
    <t>-757438992</t>
  </si>
  <si>
    <t>Provedení izolace proti zemní vlhkosti natěradly a tmely za studena na ploše svislé S nátěrem penetračním</t>
  </si>
  <si>
    <t>https://podminky.urs.cz/item/CS_URS_2022_02/711112001</t>
  </si>
  <si>
    <t>Poznámka k položce:_x000D_
izolace propustku 1xNp</t>
  </si>
  <si>
    <t>4,5*5,7+2*3,9*2,1+0,9*2</t>
  </si>
  <si>
    <t>50</t>
  </si>
  <si>
    <t>11163150</t>
  </si>
  <si>
    <t>lak penetrační asfaltový</t>
  </si>
  <si>
    <t>-389894711</t>
  </si>
  <si>
    <t>51</t>
  </si>
  <si>
    <t>711112002</t>
  </si>
  <si>
    <t>Provedení izolace proti zemní vlhkosti svislé za studena lakem asfaltovým</t>
  </si>
  <si>
    <t>521025781</t>
  </si>
  <si>
    <t>Provedení izolace proti zemní vlhkosti natěradly a tmely za studena na ploše svislé S nátěrem lakem asfaltovým</t>
  </si>
  <si>
    <t>https://podminky.urs.cz/item/CS_URS_2022_02/711112002</t>
  </si>
  <si>
    <t>Poznámka k položce:_x000D_
izolace propustku 2xNa</t>
  </si>
  <si>
    <t>(4,5*5,7+2*3,9*2,1+0,9*2)*2</t>
  </si>
  <si>
    <t>52</t>
  </si>
  <si>
    <t>11163152</t>
  </si>
  <si>
    <t>lak hydroizolační asfaltový</t>
  </si>
  <si>
    <t>-1453027115</t>
  </si>
  <si>
    <t>Práce a dodávky M</t>
  </si>
  <si>
    <t>22-M</t>
  </si>
  <si>
    <t>Montáže technologických zařízení pro dopravní stavby</t>
  </si>
  <si>
    <t>53</t>
  </si>
  <si>
    <t>220182041</t>
  </si>
  <si>
    <t>Položení optického kabelu do kabelového lože nebo do žlabu</t>
  </si>
  <si>
    <t>64</t>
  </si>
  <si>
    <t>-1527535836</t>
  </si>
  <si>
    <t>https://podminky.urs.cz/item/CS_URS_2022_02/220182041</t>
  </si>
  <si>
    <t>Poznámka k položce:_x000D_
Položení kabelů metalického vedení ČD Telematika a vedení SSZT</t>
  </si>
  <si>
    <t>(2*2*7,5)+4*2*2</t>
  </si>
  <si>
    <t>54</t>
  </si>
  <si>
    <t>220182523</t>
  </si>
  <si>
    <t>Měření útlumu optického kabelu na dopravních stavbách na 3 vlnových délkách při montáži se 24 vlákny</t>
  </si>
  <si>
    <t>-964715045</t>
  </si>
  <si>
    <t>Měření útlumu optického kabelu na dopravních stavbách na třech vlnových délkách při montáži (po položení) se 24 vlákny</t>
  </si>
  <si>
    <t>https://podminky.urs.cz/item/CS_URS_2022_02/220182523</t>
  </si>
  <si>
    <t>měření optického kabelu ČD Telematika před a po provedení prací</t>
  </si>
  <si>
    <t>1+1</t>
  </si>
  <si>
    <t>55</t>
  </si>
  <si>
    <t>R5</t>
  </si>
  <si>
    <t>Stejnosměrné měření metalického kabelu</t>
  </si>
  <si>
    <t>1851374694</t>
  </si>
  <si>
    <t>Poznámka k položce:_x000D_
Stejnosměrné měření metalického kabelu ČD Telematika a SSZT před a po manipulaci</t>
  </si>
  <si>
    <t>(1+1)*2</t>
  </si>
  <si>
    <t>56</t>
  </si>
  <si>
    <t>R6</t>
  </si>
  <si>
    <t>Dozor správce zařízení</t>
  </si>
  <si>
    <t>-593779482</t>
  </si>
  <si>
    <t>57</t>
  </si>
  <si>
    <t>R - položka 8</t>
  </si>
  <si>
    <t>Technicko - inženýrská činnost</t>
  </si>
  <si>
    <t>1981310672</t>
  </si>
  <si>
    <t>58</t>
  </si>
  <si>
    <t>R7</t>
  </si>
  <si>
    <t>Vyhotovení knihy plánů - list A4</t>
  </si>
  <si>
    <t>1620744226</t>
  </si>
  <si>
    <t>46-M</t>
  </si>
  <si>
    <t>Zemní práce při extr.mont.pracích</t>
  </si>
  <si>
    <t>59</t>
  </si>
  <si>
    <t>460161461</t>
  </si>
  <si>
    <t>Hloubení kabelových rýh ručně š 65 cm hl 100 cm v hornině tř I skupiny 1 a 2</t>
  </si>
  <si>
    <t>-2130752514</t>
  </si>
  <si>
    <t>Hloubení zapažených i nezapažených kabelových rýh ručně včetně urovnání dna s přemístěním výkopku do vzdálenosti 3 m od okraje jámy nebo s naložením na dopravní prostředek šířky 65 cm hloubky 100 cm v hornině třídy těžitelnosti I skupiny 1 a 2</t>
  </si>
  <si>
    <t>https://podminky.urs.cz/item/CS_URS_2022_02/460161461</t>
  </si>
  <si>
    <t>2*10</t>
  </si>
  <si>
    <t>60</t>
  </si>
  <si>
    <t>460431481</t>
  </si>
  <si>
    <t>Zásyp kabelových rýh ručně se zhutněním š 65 cm hl 100 cm z horniny tř I skupiny 1 a 2</t>
  </si>
  <si>
    <t>363678680</t>
  </si>
  <si>
    <t>Zásyp kabelových rýh ručně s přemístění sypaniny ze vzdálenosti do 10 m, s uložením výkopku ve vrstvách včetně zhutnění a úpravy povrchu šířky 65 cm hloubky 100 cm z horniny třídy těžitelnosti I skupiny 1 a 2</t>
  </si>
  <si>
    <t>https://podminky.urs.cz/item/CS_URS_2022_02/460431481</t>
  </si>
  <si>
    <t>61</t>
  </si>
  <si>
    <t>59213011</t>
  </si>
  <si>
    <t>žlab kabelový betonový k ochraně zemního drátovodného vedení 100x23x19cm</t>
  </si>
  <si>
    <t>128</t>
  </si>
  <si>
    <t>-799810361</t>
  </si>
  <si>
    <t>2*7,5</t>
  </si>
  <si>
    <t>62</t>
  </si>
  <si>
    <t>59213345</t>
  </si>
  <si>
    <t>poklop kabelového žlabu betonový 500x230x40mm</t>
  </si>
  <si>
    <t>-660112717</t>
  </si>
  <si>
    <t>63</t>
  </si>
  <si>
    <t>460661211</t>
  </si>
  <si>
    <t>Kabelové lože z písku pro kabely nn zakryté cihlami š lože do 15 cm</t>
  </si>
  <si>
    <t>-209985767</t>
  </si>
  <si>
    <t>Kabelové lože z písku včetně podsypu, zhutnění a urovnání povrchu pro kabely nn zakryté cihlami, šířky do 15 cm</t>
  </si>
  <si>
    <t>https://podminky.urs.cz/item/CS_URS_2022_02/460661211</t>
  </si>
  <si>
    <t>460751111</t>
  </si>
  <si>
    <t>Osazení kabelových kanálů do rýhy z prefabrikovaných betonových žlabů vnější šířky do 20 cm</t>
  </si>
  <si>
    <t>1730489662</t>
  </si>
  <si>
    <t>Osazení kabelových kanálů včetně utěsnění, vyspárování a zakrytí víkem z prefabrikovaných betonových žlabů do rýhy, bez výkopových prací vnější šířky do 20 cm</t>
  </si>
  <si>
    <t>https://podminky.urs.cz/item/CS_URS_2022_02/460751111</t>
  </si>
  <si>
    <t>SO 01.2 - Svršek v km 121,174</t>
  </si>
  <si>
    <t xml:space="preserve">    5 - Komunikace pozemní</t>
  </si>
  <si>
    <t>OST - Ostatní</t>
  </si>
  <si>
    <t>Komunikace pozemní</t>
  </si>
  <si>
    <t>5901005010</t>
  </si>
  <si>
    <t>Měření geometrických parametrů měřícím vozíkem v koleji</t>
  </si>
  <si>
    <t>km</t>
  </si>
  <si>
    <t>Sborník UOŽI 01 2022</t>
  </si>
  <si>
    <t>-1656847283</t>
  </si>
  <si>
    <t>Měření geometrických parametrů měřícím vozíkem v koleji. Poznámka: 1. V cenách jsou započteny náklady na měření provozních odchylek dle ČSN, zpracování a předání tištěných výstupů objednateli.</t>
  </si>
  <si>
    <t>0,438 " po úpravě GPK "</t>
  </si>
  <si>
    <t>5905023030</t>
  </si>
  <si>
    <t>Úprava povrchu stezky rozprostřením štěrkodrtě přes 5 do 10 cm</t>
  </si>
  <si>
    <t>1318089240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</si>
  <si>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</si>
  <si>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13*0,5*2 "zřízení stezky v místě výkopu"</t>
  </si>
  <si>
    <t>5905025110</t>
  </si>
  <si>
    <t>Doplnění stezky štěrkodrtí souvislé</t>
  </si>
  <si>
    <t>350914597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</si>
  <si>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</si>
  <si>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13*2*0,5*0,1 "doplnění stezky v místě výkopu"</t>
  </si>
  <si>
    <t>5955101030</t>
  </si>
  <si>
    <t>Kamenivo drcené drť frakce 8/16</t>
  </si>
  <si>
    <t>-517989410</t>
  </si>
  <si>
    <t>1,3*1,8</t>
  </si>
  <si>
    <t>5905055010</t>
  </si>
  <si>
    <t>Odstranění stávajícího kolejového lože odtěžením v koleji</t>
  </si>
  <si>
    <t>1865542891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</si>
  <si>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</si>
  <si>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 xml:space="preserve">Poznámka k položce:_x000D_
Stávající kolejové lože bude použito na zásypy(nebude odvezeno k likvidaci na skládku) </t>
  </si>
  <si>
    <t>13*2,035 "odstranění kolejového lože pro rekonstrukci koleje"</t>
  </si>
  <si>
    <t>5905060010</t>
  </si>
  <si>
    <t>Zřízení nového kolejového lože v koleji</t>
  </si>
  <si>
    <t>1821071194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</si>
  <si>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</si>
  <si>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13*2,035 "zřízení kolejového lože v místě rekonstrukce propustku"</t>
  </si>
  <si>
    <t>5905100010</t>
  </si>
  <si>
    <t>Úprava kolejového lože souvisle strojně v koleji lože otevřené</t>
  </si>
  <si>
    <t>-801331266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</si>
  <si>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</si>
  <si>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5905105030</t>
  </si>
  <si>
    <t>Doplnění KL kamenivem souvisle strojně v koleji</t>
  </si>
  <si>
    <t>-1156334788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</si>
  <si>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</si>
  <si>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(437,125-13)*3,4*0,025 "doplnění kolejového lože pro směr. a výšk. úpravu koleje"</t>
  </si>
  <si>
    <t xml:space="preserve">3,4  je šířka koruny KL, 0,025 m je průměrná  tl. doplněného lože při úpravě GPK </t>
  </si>
  <si>
    <t>5955101000</t>
  </si>
  <si>
    <t>Kamenivo drcené štěrk frakce 31,5/63 třídy BI</t>
  </si>
  <si>
    <t>155435828</t>
  </si>
  <si>
    <t>26,455+36,051*1,8 "souvisí s pol. č. 6 a 7"</t>
  </si>
  <si>
    <t>5906070010</t>
  </si>
  <si>
    <t>Regenerace betonového pražce nevystrojeného</t>
  </si>
  <si>
    <t>-1613129353</t>
  </si>
  <si>
    <t>Regenerace betonového pražce nevystrojeného. Poznámka: 1. V cenách jsou započteny náklady na odvrtání a výměnu hmoždinek, zatmelení mikrotrhlin a potřebnou manipulaci. 2. V cenách nejsou obsaženy náklady na demontáž nebo montáž kolejiva a dodávku materiálu.</t>
  </si>
  <si>
    <t>5958179015</t>
  </si>
  <si>
    <t>Hmoždinka plastová (regenerační vložka)</t>
  </si>
  <si>
    <t>-289994691</t>
  </si>
  <si>
    <t>Hmoždinka dělená regenerační vložka DRV-1Z</t>
  </si>
  <si>
    <t>Výměna stávajících vyhnilých dřevěných hmoždinek zaplasové</t>
  </si>
  <si>
    <t>22*8</t>
  </si>
  <si>
    <t>5906130235</t>
  </si>
  <si>
    <t>Montáž kolejového roštu v ose koleje pražce betonové nevystrojené tvar S49, 49E1</t>
  </si>
  <si>
    <t>702384021</t>
  </si>
  <si>
    <t>Montáž kolejového roštu v ose koleje pražce betonové nevystrojené tvar S49, 49E1. Poznámka: 1. V cenách jsou započteny náklady na manipulaci a montáž KR, u pražců dřevěných nevystrojených i na vrtání pražců. 2. V cenách nejsou obsaženy náklady na dodávku materiálu.</t>
  </si>
  <si>
    <t>121,170441-121,157441</t>
  </si>
  <si>
    <t>5957110030</t>
  </si>
  <si>
    <t>Kolejnice tv. 49 E 1, třídy R260</t>
  </si>
  <si>
    <t>-36596107</t>
  </si>
  <si>
    <t>5958134080 - R</t>
  </si>
  <si>
    <t>Součásti upevňovací vrtule R2 (160)</t>
  </si>
  <si>
    <t>162378620</t>
  </si>
  <si>
    <t>5958134041 - R</t>
  </si>
  <si>
    <t>Součásti upevňovací šroub svěrkový T5</t>
  </si>
  <si>
    <t>-244238115</t>
  </si>
  <si>
    <t>22*4</t>
  </si>
  <si>
    <t>5958134115 - R</t>
  </si>
  <si>
    <t>Součásti upevňovací matice M24</t>
  </si>
  <si>
    <t>1231218045</t>
  </si>
  <si>
    <t>5958134040 - R</t>
  </si>
  <si>
    <t>Součásti upevňovací kroužek pružný dvojitý Fe 6</t>
  </si>
  <si>
    <t>811396243</t>
  </si>
  <si>
    <t>výměna 100% dvoj. průžných kroužků</t>
  </si>
  <si>
    <t>22*12</t>
  </si>
  <si>
    <t>5958134140 - R</t>
  </si>
  <si>
    <t>Součásti upevňovací vložka M</t>
  </si>
  <si>
    <t>-1148448275</t>
  </si>
  <si>
    <t>5958158060 - R</t>
  </si>
  <si>
    <t>Podložka polyetylenová pod podkladnici 330/170/2 (tv. T5)</t>
  </si>
  <si>
    <t>-1081744363</t>
  </si>
  <si>
    <t>Výměna 100% Pepodložek</t>
  </si>
  <si>
    <t>22*2</t>
  </si>
  <si>
    <t>5958158005 - R</t>
  </si>
  <si>
    <t>Podložka pryžová pod patu kolejnice S49  183/126/5</t>
  </si>
  <si>
    <t>1787292630</t>
  </si>
  <si>
    <t>výměna 100% pryžových podložek</t>
  </si>
  <si>
    <t>5906140155</t>
  </si>
  <si>
    <t>Demontáž kolejového roštu koleje v ose koleje pražce betonové tvar S49, T, 49E1</t>
  </si>
  <si>
    <t>92096404</t>
  </si>
  <si>
    <t>Demontáž kolejového roštu koleje v ose koleje pražce betonové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</si>
  <si>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5907050020</t>
  </si>
  <si>
    <t>Dělení kolejnic řezáním nebo rozbroušením tv. S49</t>
  </si>
  <si>
    <t>1545354668</t>
  </si>
  <si>
    <t>Dělení kolejnic řezáním nebo rozbroušením soustavy S49 nebo T. Poznámka: 1. V cenách jsou započteny náklady na manipulaci, podložení, označení a provedení řezu kolejnice.</t>
  </si>
  <si>
    <t>4" řezy kolejnic v beztykové koleji</t>
  </si>
  <si>
    <t>5909032020</t>
  </si>
  <si>
    <t>Přesná úprava GPK koleje směrové a výškové uspořádání pražce betonové</t>
  </si>
  <si>
    <t>-624683360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</si>
  <si>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</si>
  <si>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Položka obsahuje:_x000D_
-podbití pomocí ASP v délce směrové výškové úpravy GPK dle výkresových a textových příloh stavebního objektu_x000D_
-srovnání kolejového lože pomocí SSP v délce směrové výškové úpravy GPKdle výkresových a textových příloh stavebního objektu_x000D_
-dopravu mechanizace ASP+SSP do 100km</t>
  </si>
  <si>
    <t>1.a 2.  podbití, na celkovu délku 2*437m</t>
  </si>
  <si>
    <t>(121,424912-120,987787)*2</t>
  </si>
  <si>
    <t>5910020130</t>
  </si>
  <si>
    <t>Svařování kolejnic termitem plný předehřev standardní spára svar jednotlivý tv. S49</t>
  </si>
  <si>
    <t>svar</t>
  </si>
  <si>
    <t>1012822183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</si>
  <si>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</si>
  <si>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5910035030</t>
  </si>
  <si>
    <t>Dosažení dovolené upínací teploty v BK prodloužením kolejnicového pásu v koleji tv. S49</t>
  </si>
  <si>
    <t>1947238836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</si>
  <si>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</si>
  <si>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5910040310</t>
  </si>
  <si>
    <t>Umožnění volné dilatace kolejnice demontáž upevňovadel s osazením kluzných podložek rozdělení pražců "c"</t>
  </si>
  <si>
    <t>493546026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</si>
  <si>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</si>
  <si>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2*50,0*2</t>
  </si>
  <si>
    <t>5910040410</t>
  </si>
  <si>
    <t>Umožnění volné dilatace kolejnice montáž upevňovadel s odstraněním kluzných podložek rozdělení pražců "c"</t>
  </si>
  <si>
    <t>-1358716710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</si>
  <si>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</si>
  <si>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5910060110</t>
  </si>
  <si>
    <t>Ojedinělé broušení kolejnic R350HT do hloubky do 2 mm</t>
  </si>
  <si>
    <t>-1293209935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</si>
  <si>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</si>
  <si>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OST</t>
  </si>
  <si>
    <t>Ostatní</t>
  </si>
  <si>
    <t>9902100400</t>
  </si>
  <si>
    <t>Doprava dodávek zhotovitele, dodávek objednatele nebo výzisku mechanizací přes 3,5 t sypanin  do 40 km</t>
  </si>
  <si>
    <t>512</t>
  </si>
  <si>
    <t>894862423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</si>
  <si>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</si>
  <si>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1,3*1,8 "štěrk fr. 8/16, pro zřízení dr. stezky v prostoru výkopu pro odstranění mostu"</t>
  </si>
  <si>
    <t>26,455*1*1,8 "štěrk fr. 32/63, zřízené kol. lože"</t>
  </si>
  <si>
    <t>36,051*1,8  "štěrk fr. 32/63 mm, doplněné kol. lože v úseku úpravy GPK"</t>
  </si>
  <si>
    <t>26*2*0,04943"doprava  kolejnic na meziskládku a zpět na staveniště, 0,04943 t/m kolejnice"</t>
  </si>
  <si>
    <t>22*2*0,300"doprava vystroj. pražců na meziskládku a zpět na staveniště 0,300 t/ks</t>
  </si>
  <si>
    <t>0,19*2"doprava drobného kolejiva ze skladu a do skladu zhotovitele"</t>
  </si>
  <si>
    <t>9903200200</t>
  </si>
  <si>
    <t>Přeprava mechanizace na místo prováděných prací o hmotnosti přes 12 t do 200 km</t>
  </si>
  <si>
    <t>-1716695233</t>
  </si>
  <si>
    <t>Přeprava mechanizace na místo prováděných prací o hmotnosti přes 12 t do 200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</si>
  <si>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"úprava GPK (ASP,PUŠL), 1. + 2. podbití"2*1</t>
  </si>
  <si>
    <t>SO 02 - Oprava propustku v km 158,605</t>
  </si>
  <si>
    <t>SO 02.1 - Propustek v km 158,605</t>
  </si>
  <si>
    <t>1770340664</t>
  </si>
  <si>
    <t>-2140201737</t>
  </si>
  <si>
    <t>1208721881</t>
  </si>
  <si>
    <t>479878225</t>
  </si>
  <si>
    <t>215746715</t>
  </si>
  <si>
    <t>Poznámka k položce:_x000D_
zajištění kabelů ČD Telematika a SSZT ve výkopové jámě_x000D_
celkem 3x10m</t>
  </si>
  <si>
    <t>3*10</t>
  </si>
  <si>
    <t>527173922</t>
  </si>
  <si>
    <t>0,15*109</t>
  </si>
  <si>
    <t>1891593066</t>
  </si>
  <si>
    <t>(44.9*5.6)-(4*9.25)-(0.475*1.4+0.7*2.4+1.4*0.15*1.1)+2*3+2*9+2*7+26,2*0,35+0,3*12</t>
  </si>
  <si>
    <t>-1277295684</t>
  </si>
  <si>
    <t>(0,45*0,30)*28</t>
  </si>
  <si>
    <t>-1784289999</t>
  </si>
  <si>
    <t>606103032</t>
  </si>
  <si>
    <t>-2133077727</t>
  </si>
  <si>
    <t>319829841</t>
  </si>
  <si>
    <t>((44.9*5.6)-(4*9.25)-(0.475*1.4+0.7*2.4+1.4*0.15*1.1)+2*3+2*9+2*7+26,2*0,35+0,3*12)*20</t>
  </si>
  <si>
    <t>-1389018574</t>
  </si>
  <si>
    <t>((44.9*5.6)-(4*9.25)-(0.475*1.4+0.7*2.4+1.4*0.15*1.1)+2*3+2*9+2*7+26,2*0,35+0,3*12)</t>
  </si>
  <si>
    <t>1980309321</t>
  </si>
  <si>
    <t>((44.9*5.6)-(4*9.25)-(0.475*1.4+0.7*2.4+1.4*0.15*1.1)+2*3+2*9+2*7+26,2*0,35+0,3*12)*1,8</t>
  </si>
  <si>
    <t>CS ÚRS 2022 01</t>
  </si>
  <si>
    <t>1722765745</t>
  </si>
  <si>
    <t>https://podminky.urs.cz/item/CS_URS_2022_01/174101101</t>
  </si>
  <si>
    <t>Poznámka k položce:_x000D_
Zásypy a podsyp propustku, úpravy terénu a příkopů na vtoku a výtoku</t>
  </si>
  <si>
    <t>17,3*9,4</t>
  </si>
  <si>
    <t>1822731276</t>
  </si>
  <si>
    <t>Poznámka k položce:_x000D_
(20,35m2*4,3m+6,32m2*6,3m+0,6m*0,15m*13m)*1,8t/m3</t>
  </si>
  <si>
    <t>"odtěžené ŠL (SO 02.2) = 26,455m3 použít zpět do zásypů" -26,455*1,8</t>
  </si>
  <si>
    <t>(20,35*4,3+6,32*6,3+0,6*0,15*13)*1,8</t>
  </si>
  <si>
    <t>642378006</t>
  </si>
  <si>
    <t>476059260</t>
  </si>
  <si>
    <t>-1669533881</t>
  </si>
  <si>
    <t>-39287353</t>
  </si>
  <si>
    <t>323976742</t>
  </si>
  <si>
    <t>(0,44*13,2)+(0,8*2,1*2)+(1,8*0,7*0,45*2)</t>
  </si>
  <si>
    <t>886702452</t>
  </si>
  <si>
    <t>30*0,5+(((1,8*2+0,45*2)*0,7)*2)</t>
  </si>
  <si>
    <t>-1977746316</t>
  </si>
  <si>
    <t>Výztuž základových desek ze svařovaných sítí do 6 kg/m2</t>
  </si>
  <si>
    <t>1382655560</t>
  </si>
  <si>
    <t>1404924334</t>
  </si>
  <si>
    <t>27,7*0,1</t>
  </si>
  <si>
    <t>-1198600950</t>
  </si>
  <si>
    <t>Poznámka k položce:_x000D_
prahy dlažby, viz položka hloubení rýh</t>
  </si>
  <si>
    <t>682683405</t>
  </si>
  <si>
    <t xml:space="preserve">Poznámka k položce:_x000D_
ŽB patkové trouby DN1000_x000D_
10*0,739m3 - ŽB trouby patkové_x000D_
0,9581m3 - krajní šikmá vtoková trouba _x000D_
0,9673m3 - krajní šikmá výtoková trouba </t>
  </si>
  <si>
    <t>10*0,739</t>
  </si>
  <si>
    <t>0,9581</t>
  </si>
  <si>
    <t>0,9673</t>
  </si>
  <si>
    <t>-342785852</t>
  </si>
  <si>
    <t>ŽB trouba patková DN1000 dl.1100mm, přímá</t>
  </si>
  <si>
    <t>-1416878290</t>
  </si>
  <si>
    <t>ŽB trouba patková DN1000 dl.1500mm, šikmá vtoková</t>
  </si>
  <si>
    <t>-1828141155</t>
  </si>
  <si>
    <t>ŽB trouba patková DN1000 dl.1500mm šikmá, výtoková</t>
  </si>
  <si>
    <t>2088556235</t>
  </si>
  <si>
    <t>(10+11,8)*1,2</t>
  </si>
  <si>
    <t>-1388262302</t>
  </si>
  <si>
    <t>791583329</t>
  </si>
  <si>
    <t>16*1,1 "přrážka na přesahy 1,1</t>
  </si>
  <si>
    <t>17,6*1,2 'Přepočtené koeficientem množství</t>
  </si>
  <si>
    <t>388519287</t>
  </si>
  <si>
    <t>-1780849715</t>
  </si>
  <si>
    <t>Poznámka k položce:_x000D_
těsnění mezi dlažbou a vtokovou/výtokovou troubou,těsnení spar mezi jednotlivými trubními prefabrikáty (z otvoru)</t>
  </si>
  <si>
    <t>2*2,8+22,0</t>
  </si>
  <si>
    <t>-1722721367</t>
  </si>
  <si>
    <t>-964188783</t>
  </si>
  <si>
    <t>Poznámka k položce:_x000D_
vybourání části odláždění</t>
  </si>
  <si>
    <t>1.4*0.2*1.1</t>
  </si>
  <si>
    <t>1394760466</t>
  </si>
  <si>
    <t>Poznámka k položce:_x000D_
vybourání čelní zdi na vtoku, části odláždění</t>
  </si>
  <si>
    <t>0.475*1.4+1.4*0.15*1.1</t>
  </si>
  <si>
    <t>1470477330</t>
  </si>
  <si>
    <t>3.64*9.25</t>
  </si>
  <si>
    <t>963051111</t>
  </si>
  <si>
    <t>Bourání mostní nosné konstrukce z ŽB</t>
  </si>
  <si>
    <t>1389191579</t>
  </si>
  <si>
    <t>Bourání mostních konstrukcí nosných konstrukcí ze železového betonu</t>
  </si>
  <si>
    <t>https://podminky.urs.cz/item/CS_URS_2022_02/963051111</t>
  </si>
  <si>
    <t>Poznámka k položce:_x000D_
vybourání trouby DN600 dl. 2400mm</t>
  </si>
  <si>
    <t>0.5*2.4</t>
  </si>
  <si>
    <t>1526273738</t>
  </si>
  <si>
    <t>(1,2+0,896)*2,5</t>
  </si>
  <si>
    <t>1631205748</t>
  </si>
  <si>
    <t>(33,67+0,308)*2,5</t>
  </si>
  <si>
    <t>1363044140</t>
  </si>
  <si>
    <t>(5,24+84,945)</t>
  </si>
  <si>
    <t>-1852500445</t>
  </si>
  <si>
    <t>261568502</t>
  </si>
  <si>
    <t>Poznámka k položce:_x000D_
- při dopravě na meziskládku_x000D_
- při dopravě na skládku odpadu</t>
  </si>
  <si>
    <t>(5,24+84,945)*2</t>
  </si>
  <si>
    <t>1258650459</t>
  </si>
  <si>
    <t>1236485366</t>
  </si>
  <si>
    <t>-308828616</t>
  </si>
  <si>
    <t>13,2*5,2*1,05</t>
  </si>
  <si>
    <t>2146687888</t>
  </si>
  <si>
    <t>-866918517</t>
  </si>
  <si>
    <t>(13,2*5,2*1,05)*2</t>
  </si>
  <si>
    <t>-212054334</t>
  </si>
  <si>
    <t>-663251425</t>
  </si>
  <si>
    <t xml:space="preserve">Poznámka k položce:_x000D_
Položení kabelů do žlabu - 3 kabelové trasy:_x000D_
- metalického vedení ČD Telematika_x000D_
- vedení SSZT_x000D_
- optické vedení ČD Telematika_x000D_
(1. během stavby, 2. konečné uložení)_x000D_
</t>
  </si>
  <si>
    <t>(8*3)*2</t>
  </si>
  <si>
    <t>-24551132</t>
  </si>
  <si>
    <t>Poznámka k položce:_x000D_
měření optického kabelu ČD Telematika před a po manipulaci</t>
  </si>
  <si>
    <t>1560511015</t>
  </si>
  <si>
    <t>metalický kabel 1x ČD Telematika+ 1x SSZT</t>
  </si>
  <si>
    <t>-816747631</t>
  </si>
  <si>
    <t>1228396051</t>
  </si>
  <si>
    <t>929389870</t>
  </si>
  <si>
    <t>1127803899</t>
  </si>
  <si>
    <t>-39002867</t>
  </si>
  <si>
    <t>4*5</t>
  </si>
  <si>
    <t>-1871320066</t>
  </si>
  <si>
    <t>2*8</t>
  </si>
  <si>
    <t>1352105845</t>
  </si>
  <si>
    <t>-766328142</t>
  </si>
  <si>
    <t>-1193519758</t>
  </si>
  <si>
    <t>SO 02.2 - Svršek v km 158,605</t>
  </si>
  <si>
    <t>-1496723481</t>
  </si>
  <si>
    <t>0,244 " po úpravě GPK "</t>
  </si>
  <si>
    <t>-1299011907</t>
  </si>
  <si>
    <t>17*0,5*2 "zřízení stezky v místě výkopu"</t>
  </si>
  <si>
    <t>100546645</t>
  </si>
  <si>
    <t>34*0,1 "doplnění stezky v místě výkopu"</t>
  </si>
  <si>
    <t>-141252788</t>
  </si>
  <si>
    <t>3,4*1,8</t>
  </si>
  <si>
    <t>1722278910</t>
  </si>
  <si>
    <t>odtěžené ŠL bude použito zpět na zřízení zásypů  (SO 02.1), nebude odváženo k likvidaci</t>
  </si>
  <si>
    <t>17*2,035 "odstranění kolejového lože pro rekonstrukci koleje"</t>
  </si>
  <si>
    <t>-1280295725</t>
  </si>
  <si>
    <t>17*2,035 "zřízení kolejového lože v místě rekonstrukce propustku"</t>
  </si>
  <si>
    <t>-1460064542</t>
  </si>
  <si>
    <t>(243,022-17)*3,4*0,025 "doplnění kolejového lože pro směr. a výšk. úpravu koleje"</t>
  </si>
  <si>
    <t>1775155718</t>
  </si>
  <si>
    <t>34,595+19,212*1,8 "souvisí s pol. č. 6 a 7"</t>
  </si>
  <si>
    <t>108370227</t>
  </si>
  <si>
    <t>"počet regenerovaných pražců , 38/25,00*17=25,84ks ...26ks" 26</t>
  </si>
  <si>
    <t>659109578</t>
  </si>
  <si>
    <t>Výměna stávajících vyhnilých dřevěných hmoždinek za plasové</t>
  </si>
  <si>
    <t>26*8</t>
  </si>
  <si>
    <t>-555554477</t>
  </si>
  <si>
    <t>158,573590-158,556590</t>
  </si>
  <si>
    <t>-990325547</t>
  </si>
  <si>
    <t>2*5,0 " kolejnicové vložky dl. 5,0m, 2 ks</t>
  </si>
  <si>
    <t>2113072306</t>
  </si>
  <si>
    <t>26*2</t>
  </si>
  <si>
    <t>521051307</t>
  </si>
  <si>
    <t>494643487</t>
  </si>
  <si>
    <t>1232655083</t>
  </si>
  <si>
    <t>26*4</t>
  </si>
  <si>
    <t>1579195754</t>
  </si>
  <si>
    <t>1422393138</t>
  </si>
  <si>
    <t>26*12</t>
  </si>
  <si>
    <t>-1013336269</t>
  </si>
  <si>
    <t>-1433810447</t>
  </si>
  <si>
    <t>5907015016</t>
  </si>
  <si>
    <t>Ojedinělá výměna kolejnic stávající upevnění tvar S49, T, 49E1</t>
  </si>
  <si>
    <t>-505779295</t>
  </si>
  <si>
    <t>Ojedinělá výměna kolejnic stávající upevnění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</si>
  <si>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demontáž a zpětná montáž 2 kolejnic (kolejnicové vložky v délce  2,5m *2)</t>
  </si>
  <si>
    <t>2,5*2</t>
  </si>
  <si>
    <t>1685426638</t>
  </si>
  <si>
    <t>4" řezy pro vevaření kolejnicové vložky</t>
  </si>
  <si>
    <t>2" řezy kolejnic v beztykové koleji</t>
  </si>
  <si>
    <t>5908005430</t>
  </si>
  <si>
    <t>Oprava kolejnicového styku demontáž spojek tv. S49</t>
  </si>
  <si>
    <t>styk</t>
  </si>
  <si>
    <t>1999999384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</si>
  <si>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</si>
  <si>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Demontáž styku 1x2 styků</t>
  </si>
  <si>
    <t>5909032020R</t>
  </si>
  <si>
    <t>-556535991</t>
  </si>
  <si>
    <t>Na celkou délku 243m, 1.+2. podbití</t>
  </si>
  <si>
    <t>(158,767341-158,524319)*2</t>
  </si>
  <si>
    <t>348170817</t>
  </si>
  <si>
    <t>2075778643</t>
  </si>
  <si>
    <t>385029700</t>
  </si>
  <si>
    <t>432476188</t>
  </si>
  <si>
    <t>-1085782048</t>
  </si>
  <si>
    <t>1689496128</t>
  </si>
  <si>
    <t>3,4*1,8 "štěrk fr. 8/16, pro zřízení dr. stezky v prostoru výkopu pro odstranění mostu"</t>
  </si>
  <si>
    <t>34,595*1*1,8 "štěrk fr. 32/63, zřízené kol. lože"</t>
  </si>
  <si>
    <t>19,212*1,8  "štěrk fr. 32/63 mm, doplněné kol. lože v úseku úpravy GPK"</t>
  </si>
  <si>
    <t>(34+5)*0,04943"doprava  kolejnic na meziskládku a zpět na staveniště, 0,04943 t/m kolejnice"</t>
  </si>
  <si>
    <t>26*0,300"doprava vystroj. pražců na meziskládku a zpět na staveniště 0,300 t/ks</t>
  </si>
  <si>
    <t>0,15"doprava drobného kolejiva ze skladu a do skladu zhotovitele"</t>
  </si>
  <si>
    <t>216686661</t>
  </si>
  <si>
    <t>VRN - Vedlejší rozpočtové náklady</t>
  </si>
  <si>
    <t>SO 01 - VRN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</si>
  <si>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</si>
  <si>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</si>
  <si>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</si>
  <si>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</si>
  <si>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033131001 - R</t>
  </si>
  <si>
    <t>Provozní vlivy Organizační zajištění prací při zřizování a udržování BK kolejí a výhybek</t>
  </si>
  <si>
    <t>1024</t>
  </si>
  <si>
    <t>-1845976795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</si>
  <si>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</si>
  <si>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2*50*2</t>
  </si>
  <si>
    <t>VRN1</t>
  </si>
  <si>
    <t>Průzkumné, geodetické a projektové práce</t>
  </si>
  <si>
    <t>012103000_R1</t>
  </si>
  <si>
    <t>Geodetické práce před výstavbou</t>
  </si>
  <si>
    <t>soubor</t>
  </si>
  <si>
    <t>599838303</t>
  </si>
  <si>
    <t xml:space="preserve">Poznámka k položce:_x000D_
vytýčení hranic pozemku dráhy v rozsahu stavby (s protokolem o vytýčení), výšková měření, zaměření stáv. propustku, vytýčení zajišťovacích bodů </t>
  </si>
  <si>
    <t>012103000_R2</t>
  </si>
  <si>
    <t>1761223898</t>
  </si>
  <si>
    <t>Poznámka k položce:_x000D_
Před prováděním stavby - vytýčení stávajících inženýrských sítí. Doloženo protokolem o vytýčení. Zahrnuje vytýčení inženýrských sítí v okolí stavby.</t>
  </si>
  <si>
    <t>"trasa SSZT"1</t>
  </si>
  <si>
    <t>"trasa ČD Telematika" 2*1</t>
  </si>
  <si>
    <t>012203000</t>
  </si>
  <si>
    <t>Geodetické práce při provádění stavby</t>
  </si>
  <si>
    <t>779957843</t>
  </si>
  <si>
    <t>https://podminky.urs.cz/item/CS_URS_2022_02/012203000</t>
  </si>
  <si>
    <t>Poznámka k položce:_x000D_
výšková a polohopisná měření během provádění stavby</t>
  </si>
  <si>
    <t>012303000</t>
  </si>
  <si>
    <t>Geodetické práce po výstavbě</t>
  </si>
  <si>
    <t>315030227</t>
  </si>
  <si>
    <t>https://podminky.urs.cz/item/CS_URS_2022_02/012303000</t>
  </si>
  <si>
    <t>Poznámka k položce:_x000D_
geodetické zaměření skutečného provedení stavby včetně situování vůči hranicícm dráhy, vč, osazení a dodání nivelačních značek - 2ks</t>
  </si>
  <si>
    <t>013254000</t>
  </si>
  <si>
    <t>Dokumentace skutečného provedení stavby</t>
  </si>
  <si>
    <t>-1242337195</t>
  </si>
  <si>
    <t>https://podminky.urs.cz/item/CS_URS_2022_02/013254000</t>
  </si>
  <si>
    <t>Poznámka k položce:_x000D_
Dokumentace skutečného provedení 2x v listinné formě_x000D_
dokumentace skutečného provedení 2x v digitální formě(1x otevřená + 1x uzavřená podoba)</t>
  </si>
  <si>
    <t>R11</t>
  </si>
  <si>
    <t>Geodetické zamření kabelových tras</t>
  </si>
  <si>
    <t>654584687</t>
  </si>
  <si>
    <t>Geodetické zamření kabelových tras</t>
  </si>
  <si>
    <t>"trasa ČD Telematika" 1</t>
  </si>
  <si>
    <t>"trasa SSZT" 1</t>
  </si>
  <si>
    <t>VRN3</t>
  </si>
  <si>
    <t>Zařízení staveniště</t>
  </si>
  <si>
    <t>030001000</t>
  </si>
  <si>
    <t>%</t>
  </si>
  <si>
    <t>504727815</t>
  </si>
  <si>
    <t>Poznámka k položce:_x000D_
Poznámka k položce:_x000D_
Náklady na zřízení, provoz a údržbu vybavení staveniště včetně nákladů na zrušení zařízení staveniště a uvedení pozemků do původního stavu (energie, úklid komunikací, zpevněné plochy, oplocení, ...)._x000D_
1) jako množství do buňky H uvede uchazeč součet cen ze sloupce J (ΣHSV+ΣPSV-Σ997-Σ998) snížený o hodnotu položek materiálu._x000D_
2) jednotkovou cenu = výši procentní sazby volí uchazeč. maximální přípustná sazba je 2,0% (příklad 2,0% = 0,02 - do buňky I se vepíše hodnota 0,02.</t>
  </si>
  <si>
    <t>034303000</t>
  </si>
  <si>
    <t>Dopravní značení na staveništi</t>
  </si>
  <si>
    <t>-1464592032</t>
  </si>
  <si>
    <t>Poznámka k položce:_x000D_
Dopravní značení, opatření  upozorňující na probíhající stavební činnost v místě železniční ho přejezdu a plochy sloužíci pro zařízení staveniště.</t>
  </si>
  <si>
    <t>034603000</t>
  </si>
  <si>
    <t>Alarm, strážní služba staveniště</t>
  </si>
  <si>
    <t>-1971264258</t>
  </si>
  <si>
    <t>"12 hod/den, po celou dobu stavby - 13 dnů" 12*13</t>
  </si>
  <si>
    <t>"po výluce,  3dny" 12*3</t>
  </si>
  <si>
    <t>R13</t>
  </si>
  <si>
    <t>dvoucestný bagr (MHS)</t>
  </si>
  <si>
    <t>Sh</t>
  </si>
  <si>
    <t>-1212951434</t>
  </si>
  <si>
    <t>"6 hod/den, po celou dobu stavby - 13 dnů" 6*13</t>
  </si>
  <si>
    <t>R15</t>
  </si>
  <si>
    <t>Koš na přepravu betonu (bádie)</t>
  </si>
  <si>
    <t>1858297606</t>
  </si>
  <si>
    <t>"3+3 dny" 3*2</t>
  </si>
  <si>
    <t>R18</t>
  </si>
  <si>
    <t>Dvoucestný bagr (MHS)</t>
  </si>
  <si>
    <t>-1525806354</t>
  </si>
  <si>
    <t>přívěsný vozík kolejový</t>
  </si>
  <si>
    <t>"po celou dobu stavby - 13 dnů" 13</t>
  </si>
  <si>
    <t>111010021000</t>
  </si>
  <si>
    <t>Jeřáb na automobilovém podvozku AD 28</t>
  </si>
  <si>
    <t>2039234284</t>
  </si>
  <si>
    <t>R19</t>
  </si>
  <si>
    <t>přeprava automobilového jeřábu AD 28</t>
  </si>
  <si>
    <t>-1568161174</t>
  </si>
  <si>
    <t>"SO 01 - most, do 30km" 2*50</t>
  </si>
  <si>
    <t>R19.1</t>
  </si>
  <si>
    <t>přeprava dvoucestného bagru (MHS)</t>
  </si>
  <si>
    <t>60152794</t>
  </si>
  <si>
    <t>" do 50km" 2*50</t>
  </si>
  <si>
    <t>VRN4</t>
  </si>
  <si>
    <t>Inženýrská činnost</t>
  </si>
  <si>
    <t>043194000</t>
  </si>
  <si>
    <t>Ostatní zkoušky</t>
  </si>
  <si>
    <t>143895603</t>
  </si>
  <si>
    <t>https://podminky.urs.cz/item/CS_URS_2022_02/043194000</t>
  </si>
  <si>
    <t>Poznámka k položce:_x000D_
2x zkouška únosnosti pláně žel. spodku_x000D_
1x základová spára</t>
  </si>
  <si>
    <t>1" statická únosnost základové spáry (podsyp ze štěrkodrti pod podkladním betonem)"</t>
  </si>
  <si>
    <t>2  "statická zkouška únosnosti pláně žel.spodku"</t>
  </si>
  <si>
    <t>VRN6</t>
  </si>
  <si>
    <t>Územní vlivy</t>
  </si>
  <si>
    <t>065002000a</t>
  </si>
  <si>
    <t>Mimostaveništní doprava materiálů</t>
  </si>
  <si>
    <t>277545886</t>
  </si>
  <si>
    <t>"trubní prefabrikáty" 310</t>
  </si>
  <si>
    <t>SO 02 - VRN</t>
  </si>
  <si>
    <t>1136174330</t>
  </si>
  <si>
    <t>-746280144</t>
  </si>
  <si>
    <t>-598702686</t>
  </si>
  <si>
    <t>-689482549</t>
  </si>
  <si>
    <t>-906386110</t>
  </si>
  <si>
    <t>1895060394</t>
  </si>
  <si>
    <t>-493762488</t>
  </si>
  <si>
    <t>-705165872</t>
  </si>
  <si>
    <t>-392152943</t>
  </si>
  <si>
    <t>1069558476</t>
  </si>
  <si>
    <t>"12 hod/den, po celou dobu stavby - 15dnů" 12*15</t>
  </si>
  <si>
    <t>-1988941740</t>
  </si>
  <si>
    <t>Dvoucestný bagr</t>
  </si>
  <si>
    <t>449276070</t>
  </si>
  <si>
    <t>dvoucestný bagr</t>
  </si>
  <si>
    <t>"6 hod/den, po celou dobu stavby - 15 dnů" 6*15</t>
  </si>
  <si>
    <t>2058005772</t>
  </si>
  <si>
    <t>-84696145</t>
  </si>
  <si>
    <t>"po celou dobu stavby - 15 dnů" 15</t>
  </si>
  <si>
    <t>-1876177757</t>
  </si>
  <si>
    <t>-552479052</t>
  </si>
  <si>
    <t>592367883</t>
  </si>
  <si>
    <t>-952258987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</si>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</sst>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67151111" TargetMode="External"/><Relationship Id="rId18" Type="http://schemas.openxmlformats.org/officeDocument/2006/relationships/hyperlink" Target="https://podminky.urs.cz/item/CS_URS_2022_02/181911102" TargetMode="External"/><Relationship Id="rId26" Type="http://schemas.openxmlformats.org/officeDocument/2006/relationships/hyperlink" Target="https://podminky.urs.cz/item/CS_URS_2022_02/451314212" TargetMode="External"/><Relationship Id="rId39" Type="http://schemas.openxmlformats.org/officeDocument/2006/relationships/hyperlink" Target="https://podminky.urs.cz/item/CS_URS_2022_02/997211519" TargetMode="External"/><Relationship Id="rId3" Type="http://schemas.openxmlformats.org/officeDocument/2006/relationships/hyperlink" Target="https://podminky.urs.cz/item/CS_URS_2022_02/115101201" TargetMode="External"/><Relationship Id="rId21" Type="http://schemas.openxmlformats.org/officeDocument/2006/relationships/hyperlink" Target="https://podminky.urs.cz/item/CS_URS_2022_02/273354211" TargetMode="External"/><Relationship Id="rId34" Type="http://schemas.openxmlformats.org/officeDocument/2006/relationships/hyperlink" Target="https://podminky.urs.cz/item/CS_URS_2022_02/963021112" TargetMode="External"/><Relationship Id="rId42" Type="http://schemas.openxmlformats.org/officeDocument/2006/relationships/hyperlink" Target="https://podminky.urs.cz/item/CS_URS_2022_02/998214191" TargetMode="External"/><Relationship Id="rId47" Type="http://schemas.openxmlformats.org/officeDocument/2006/relationships/hyperlink" Target="https://podminky.urs.cz/item/CS_URS_2022_02/460161461" TargetMode="External"/><Relationship Id="rId50" Type="http://schemas.openxmlformats.org/officeDocument/2006/relationships/hyperlink" Target="https://podminky.urs.cz/item/CS_URS_2022_02/460751111" TargetMode="External"/><Relationship Id="rId7" Type="http://schemas.openxmlformats.org/officeDocument/2006/relationships/hyperlink" Target="https://podminky.urs.cz/item/CS_URS_2022_02/122151104" TargetMode="External"/><Relationship Id="rId12" Type="http://schemas.openxmlformats.org/officeDocument/2006/relationships/hyperlink" Target="https://podminky.urs.cz/item/CS_URS_2022_02/162751119" TargetMode="External"/><Relationship Id="rId17" Type="http://schemas.openxmlformats.org/officeDocument/2006/relationships/hyperlink" Target="https://podminky.urs.cz/item/CS_URS_2022_02/181411133" TargetMode="External"/><Relationship Id="rId25" Type="http://schemas.openxmlformats.org/officeDocument/2006/relationships/hyperlink" Target="https://podminky.urs.cz/item/CS_URS_2022_02/320101112" TargetMode="External"/><Relationship Id="rId33" Type="http://schemas.openxmlformats.org/officeDocument/2006/relationships/hyperlink" Target="https://podminky.urs.cz/item/CS_URS_2022_02/962051111" TargetMode="External"/><Relationship Id="rId38" Type="http://schemas.openxmlformats.org/officeDocument/2006/relationships/hyperlink" Target="https://podminky.urs.cz/item/CS_URS_2022_02/997211511" TargetMode="External"/><Relationship Id="rId46" Type="http://schemas.openxmlformats.org/officeDocument/2006/relationships/hyperlink" Target="https://podminky.urs.cz/item/CS_URS_2022_02/220182523" TargetMode="External"/><Relationship Id="rId2" Type="http://schemas.openxmlformats.org/officeDocument/2006/relationships/hyperlink" Target="https://podminky.urs.cz/item/CS_URS_2022_02/112155315" TargetMode="External"/><Relationship Id="rId16" Type="http://schemas.openxmlformats.org/officeDocument/2006/relationships/hyperlink" Target="https://podminky.urs.cz/item/CS_URS_2022_02/181111133" TargetMode="External"/><Relationship Id="rId20" Type="http://schemas.openxmlformats.org/officeDocument/2006/relationships/hyperlink" Target="https://podminky.urs.cz/item/CS_URS_2022_02/273354111" TargetMode="External"/><Relationship Id="rId29" Type="http://schemas.openxmlformats.org/officeDocument/2006/relationships/hyperlink" Target="https://podminky.urs.cz/item/CS_URS_2022_02/931994132" TargetMode="External"/><Relationship Id="rId41" Type="http://schemas.openxmlformats.org/officeDocument/2006/relationships/hyperlink" Target="https://podminky.urs.cz/item/CS_URS_2022_02/998214111" TargetMode="External"/><Relationship Id="rId1" Type="http://schemas.openxmlformats.org/officeDocument/2006/relationships/hyperlink" Target="https://podminky.urs.cz/item/CS_URS_2022_02/111211101" TargetMode="External"/><Relationship Id="rId6" Type="http://schemas.openxmlformats.org/officeDocument/2006/relationships/hyperlink" Target="https://podminky.urs.cz/item/CS_URS_2022_02/121151103" TargetMode="External"/><Relationship Id="rId11" Type="http://schemas.openxmlformats.org/officeDocument/2006/relationships/hyperlink" Target="https://podminky.urs.cz/item/CS_URS_2022_02/162751117" TargetMode="External"/><Relationship Id="rId24" Type="http://schemas.openxmlformats.org/officeDocument/2006/relationships/hyperlink" Target="https://podminky.urs.cz/item/CS_URS_2022_02/274311126" TargetMode="External"/><Relationship Id="rId32" Type="http://schemas.openxmlformats.org/officeDocument/2006/relationships/hyperlink" Target="https://podminky.urs.cz/item/CS_URS_2022_02/962021112" TargetMode="External"/><Relationship Id="rId37" Type="http://schemas.openxmlformats.org/officeDocument/2006/relationships/hyperlink" Target="https://podminky.urs.cz/item/CS_URS_2022_02/997013811" TargetMode="External"/><Relationship Id="rId40" Type="http://schemas.openxmlformats.org/officeDocument/2006/relationships/hyperlink" Target="https://podminky.urs.cz/item/CS_URS_2022_02/997211611" TargetMode="External"/><Relationship Id="rId45" Type="http://schemas.openxmlformats.org/officeDocument/2006/relationships/hyperlink" Target="https://podminky.urs.cz/item/CS_URS_2022_02/220182041" TargetMode="External"/><Relationship Id="rId5" Type="http://schemas.openxmlformats.org/officeDocument/2006/relationships/hyperlink" Target="https://podminky.urs.cz/item/CS_URS_2022_02/119001423" TargetMode="External"/><Relationship Id="rId15" Type="http://schemas.openxmlformats.org/officeDocument/2006/relationships/hyperlink" Target="https://podminky.urs.cz/item/CS_URS_2022_02/174101101" TargetMode="External"/><Relationship Id="rId23" Type="http://schemas.openxmlformats.org/officeDocument/2006/relationships/hyperlink" Target="https://podminky.urs.cz/item/CS_URS_2022_02/274311124" TargetMode="External"/><Relationship Id="rId28" Type="http://schemas.openxmlformats.org/officeDocument/2006/relationships/hyperlink" Target="https://podminky.urs.cz/item/CS_URS_2022_02/465513227" TargetMode="External"/><Relationship Id="rId36" Type="http://schemas.openxmlformats.org/officeDocument/2006/relationships/hyperlink" Target="https://podminky.urs.cz/item/CS_URS_2022_02/997013655" TargetMode="External"/><Relationship Id="rId49" Type="http://schemas.openxmlformats.org/officeDocument/2006/relationships/hyperlink" Target="https://podminky.urs.cz/item/CS_URS_2022_02/460661211" TargetMode="External"/><Relationship Id="rId10" Type="http://schemas.openxmlformats.org/officeDocument/2006/relationships/hyperlink" Target="https://podminky.urs.cz/item/CS_URS_2022_02/162351104" TargetMode="External"/><Relationship Id="rId19" Type="http://schemas.openxmlformats.org/officeDocument/2006/relationships/hyperlink" Target="https://podminky.urs.cz/item/CS_URS_2022_02/273321118" TargetMode="External"/><Relationship Id="rId31" Type="http://schemas.openxmlformats.org/officeDocument/2006/relationships/hyperlink" Target="https://podminky.urs.cz/item/CS_URS_2022_02/961085315" TargetMode="External"/><Relationship Id="rId44" Type="http://schemas.openxmlformats.org/officeDocument/2006/relationships/hyperlink" Target="https://podminky.urs.cz/item/CS_URS_2022_02/711112002" TargetMode="External"/><Relationship Id="rId4" Type="http://schemas.openxmlformats.org/officeDocument/2006/relationships/hyperlink" Target="https://podminky.urs.cz/item/CS_URS_2022_02/115101301" TargetMode="External"/><Relationship Id="rId9" Type="http://schemas.openxmlformats.org/officeDocument/2006/relationships/hyperlink" Target="https://podminky.urs.cz/item/CS_URS_2022_02/162251102" TargetMode="External"/><Relationship Id="rId14" Type="http://schemas.openxmlformats.org/officeDocument/2006/relationships/hyperlink" Target="https://podminky.urs.cz/item/CS_URS_2022_02/171201221" TargetMode="External"/><Relationship Id="rId22" Type="http://schemas.openxmlformats.org/officeDocument/2006/relationships/hyperlink" Target="https://podminky.urs.cz/item/CS_URS_2022_02/273361412" TargetMode="External"/><Relationship Id="rId27" Type="http://schemas.openxmlformats.org/officeDocument/2006/relationships/hyperlink" Target="https://podminky.urs.cz/item/CS_URS_2022_02/457971111" TargetMode="External"/><Relationship Id="rId30" Type="http://schemas.openxmlformats.org/officeDocument/2006/relationships/hyperlink" Target="https://podminky.urs.cz/item/CS_URS_2022_02/936942211" TargetMode="External"/><Relationship Id="rId35" Type="http://schemas.openxmlformats.org/officeDocument/2006/relationships/hyperlink" Target="https://podminky.urs.cz/item/CS_URS_2022_02/997013602" TargetMode="External"/><Relationship Id="rId43" Type="http://schemas.openxmlformats.org/officeDocument/2006/relationships/hyperlink" Target="https://podminky.urs.cz/item/CS_URS_2022_02/711112001" TargetMode="External"/><Relationship Id="rId48" Type="http://schemas.openxmlformats.org/officeDocument/2006/relationships/hyperlink" Target="https://podminky.urs.cz/item/CS_URS_2022_02/460431481" TargetMode="External"/><Relationship Id="rId8" Type="http://schemas.openxmlformats.org/officeDocument/2006/relationships/hyperlink" Target="https://podminky.urs.cz/item/CS_URS_2022_02/132151101" TargetMode="External"/><Relationship Id="rId5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32151101" TargetMode="External"/><Relationship Id="rId13" Type="http://schemas.openxmlformats.org/officeDocument/2006/relationships/hyperlink" Target="https://podminky.urs.cz/item/CS_URS_2022_02/167151111" TargetMode="External"/><Relationship Id="rId18" Type="http://schemas.openxmlformats.org/officeDocument/2006/relationships/hyperlink" Target="https://podminky.urs.cz/item/CS_URS_2022_02/181911102" TargetMode="External"/><Relationship Id="rId26" Type="http://schemas.openxmlformats.org/officeDocument/2006/relationships/hyperlink" Target="https://podminky.urs.cz/item/CS_URS_2022_02/962021112" TargetMode="External"/><Relationship Id="rId39" Type="http://schemas.openxmlformats.org/officeDocument/2006/relationships/hyperlink" Target="https://podminky.urs.cz/item/CS_URS_2022_02/220182041" TargetMode="External"/><Relationship Id="rId3" Type="http://schemas.openxmlformats.org/officeDocument/2006/relationships/hyperlink" Target="https://podminky.urs.cz/item/CS_URS_2022_02/115101201" TargetMode="External"/><Relationship Id="rId21" Type="http://schemas.openxmlformats.org/officeDocument/2006/relationships/hyperlink" Target="https://podminky.urs.cz/item/CS_URS_2022_02/451314212" TargetMode="External"/><Relationship Id="rId34" Type="http://schemas.openxmlformats.org/officeDocument/2006/relationships/hyperlink" Target="https://podminky.urs.cz/item/CS_URS_2022_02/997211611" TargetMode="External"/><Relationship Id="rId42" Type="http://schemas.openxmlformats.org/officeDocument/2006/relationships/hyperlink" Target="https://podminky.urs.cz/item/CS_URS_2022_02/460431481" TargetMode="External"/><Relationship Id="rId7" Type="http://schemas.openxmlformats.org/officeDocument/2006/relationships/hyperlink" Target="https://podminky.urs.cz/item/CS_URS_2022_02/122151104" TargetMode="External"/><Relationship Id="rId12" Type="http://schemas.openxmlformats.org/officeDocument/2006/relationships/hyperlink" Target="https://podminky.urs.cz/item/CS_URS_2022_02/162751119" TargetMode="External"/><Relationship Id="rId17" Type="http://schemas.openxmlformats.org/officeDocument/2006/relationships/hyperlink" Target="https://podminky.urs.cz/item/CS_URS_2022_02/181411133" TargetMode="External"/><Relationship Id="rId25" Type="http://schemas.openxmlformats.org/officeDocument/2006/relationships/hyperlink" Target="https://podminky.urs.cz/item/CS_URS_2022_02/936942211" TargetMode="External"/><Relationship Id="rId33" Type="http://schemas.openxmlformats.org/officeDocument/2006/relationships/hyperlink" Target="https://podminky.urs.cz/item/CS_URS_2022_02/997211519" TargetMode="External"/><Relationship Id="rId38" Type="http://schemas.openxmlformats.org/officeDocument/2006/relationships/hyperlink" Target="https://podminky.urs.cz/item/CS_URS_2022_02/711112002" TargetMode="External"/><Relationship Id="rId2" Type="http://schemas.openxmlformats.org/officeDocument/2006/relationships/hyperlink" Target="https://podminky.urs.cz/item/CS_URS_2022_02/112155315" TargetMode="External"/><Relationship Id="rId16" Type="http://schemas.openxmlformats.org/officeDocument/2006/relationships/hyperlink" Target="https://podminky.urs.cz/item/CS_URS_2022_02/181111133" TargetMode="External"/><Relationship Id="rId20" Type="http://schemas.openxmlformats.org/officeDocument/2006/relationships/hyperlink" Target="https://podminky.urs.cz/item/CS_URS_2022_02/320101112" TargetMode="External"/><Relationship Id="rId29" Type="http://schemas.openxmlformats.org/officeDocument/2006/relationships/hyperlink" Target="https://podminky.urs.cz/item/CS_URS_2022_02/963051111" TargetMode="External"/><Relationship Id="rId41" Type="http://schemas.openxmlformats.org/officeDocument/2006/relationships/hyperlink" Target="https://podminky.urs.cz/item/CS_URS_2022_02/460161461" TargetMode="External"/><Relationship Id="rId1" Type="http://schemas.openxmlformats.org/officeDocument/2006/relationships/hyperlink" Target="https://podminky.urs.cz/item/CS_URS_2022_02/111211101" TargetMode="External"/><Relationship Id="rId6" Type="http://schemas.openxmlformats.org/officeDocument/2006/relationships/hyperlink" Target="https://podminky.urs.cz/item/CS_URS_2022_02/121151103" TargetMode="External"/><Relationship Id="rId11" Type="http://schemas.openxmlformats.org/officeDocument/2006/relationships/hyperlink" Target="https://podminky.urs.cz/item/CS_URS_2022_02/162751117" TargetMode="External"/><Relationship Id="rId24" Type="http://schemas.openxmlformats.org/officeDocument/2006/relationships/hyperlink" Target="https://podminky.urs.cz/item/CS_URS_2022_02/931994132" TargetMode="External"/><Relationship Id="rId32" Type="http://schemas.openxmlformats.org/officeDocument/2006/relationships/hyperlink" Target="https://podminky.urs.cz/item/CS_URS_2022_02/997211511" TargetMode="External"/><Relationship Id="rId37" Type="http://schemas.openxmlformats.org/officeDocument/2006/relationships/hyperlink" Target="https://podminky.urs.cz/item/CS_URS_2022_02/711112001" TargetMode="External"/><Relationship Id="rId40" Type="http://schemas.openxmlformats.org/officeDocument/2006/relationships/hyperlink" Target="https://podminky.urs.cz/item/CS_URS_2022_02/220182523" TargetMode="External"/><Relationship Id="rId45" Type="http://schemas.openxmlformats.org/officeDocument/2006/relationships/drawing" Target="../drawings/drawing4.xml"/><Relationship Id="rId5" Type="http://schemas.openxmlformats.org/officeDocument/2006/relationships/hyperlink" Target="https://podminky.urs.cz/item/CS_URS_2022_02/119001423" TargetMode="External"/><Relationship Id="rId15" Type="http://schemas.openxmlformats.org/officeDocument/2006/relationships/hyperlink" Target="https://podminky.urs.cz/item/CS_URS_2022_01/174101101" TargetMode="External"/><Relationship Id="rId23" Type="http://schemas.openxmlformats.org/officeDocument/2006/relationships/hyperlink" Target="https://podminky.urs.cz/item/CS_URS_2022_02/465513227" TargetMode="External"/><Relationship Id="rId28" Type="http://schemas.openxmlformats.org/officeDocument/2006/relationships/hyperlink" Target="https://podminky.urs.cz/item/CS_URS_2022_02/963021112" TargetMode="External"/><Relationship Id="rId36" Type="http://schemas.openxmlformats.org/officeDocument/2006/relationships/hyperlink" Target="https://podminky.urs.cz/item/CS_URS_2022_02/998214191" TargetMode="External"/><Relationship Id="rId10" Type="http://schemas.openxmlformats.org/officeDocument/2006/relationships/hyperlink" Target="https://podminky.urs.cz/item/CS_URS_2022_02/162351104" TargetMode="External"/><Relationship Id="rId19" Type="http://schemas.openxmlformats.org/officeDocument/2006/relationships/hyperlink" Target="https://podminky.urs.cz/item/CS_URS_2022_02/273321118" TargetMode="External"/><Relationship Id="rId31" Type="http://schemas.openxmlformats.org/officeDocument/2006/relationships/hyperlink" Target="https://podminky.urs.cz/item/CS_URS_2022_02/997013655" TargetMode="External"/><Relationship Id="rId44" Type="http://schemas.openxmlformats.org/officeDocument/2006/relationships/hyperlink" Target="https://podminky.urs.cz/item/CS_URS_2022_02/460751111" TargetMode="External"/><Relationship Id="rId4" Type="http://schemas.openxmlformats.org/officeDocument/2006/relationships/hyperlink" Target="https://podminky.urs.cz/item/CS_URS_2022_02/115101301" TargetMode="External"/><Relationship Id="rId9" Type="http://schemas.openxmlformats.org/officeDocument/2006/relationships/hyperlink" Target="https://podminky.urs.cz/item/CS_URS_2022_02/162251102" TargetMode="External"/><Relationship Id="rId14" Type="http://schemas.openxmlformats.org/officeDocument/2006/relationships/hyperlink" Target="https://podminky.urs.cz/item/CS_URS_2022_02/171201221" TargetMode="External"/><Relationship Id="rId22" Type="http://schemas.openxmlformats.org/officeDocument/2006/relationships/hyperlink" Target="https://podminky.urs.cz/item/CS_URS_2022_02/457971111" TargetMode="External"/><Relationship Id="rId27" Type="http://schemas.openxmlformats.org/officeDocument/2006/relationships/hyperlink" Target="https://podminky.urs.cz/item/CS_URS_2022_02/962051111" TargetMode="External"/><Relationship Id="rId30" Type="http://schemas.openxmlformats.org/officeDocument/2006/relationships/hyperlink" Target="https://podminky.urs.cz/item/CS_URS_2022_02/997013602" TargetMode="External"/><Relationship Id="rId35" Type="http://schemas.openxmlformats.org/officeDocument/2006/relationships/hyperlink" Target="https://podminky.urs.cz/item/CS_URS_2022_02/998214111" TargetMode="External"/><Relationship Id="rId43" Type="http://schemas.openxmlformats.org/officeDocument/2006/relationships/hyperlink" Target="https://podminky.urs.cz/item/CS_URS_2022_02/46066121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013254000" TargetMode="External"/><Relationship Id="rId2" Type="http://schemas.openxmlformats.org/officeDocument/2006/relationships/hyperlink" Target="https://podminky.urs.cz/item/CS_URS_2022_02/012303000" TargetMode="External"/><Relationship Id="rId1" Type="http://schemas.openxmlformats.org/officeDocument/2006/relationships/hyperlink" Target="https://podminky.urs.cz/item/CS_URS_2022_02/012203000" TargetMode="External"/><Relationship Id="rId5" Type="http://schemas.openxmlformats.org/officeDocument/2006/relationships/drawing" Target="../drawings/drawing6.xml"/><Relationship Id="rId4" Type="http://schemas.openxmlformats.org/officeDocument/2006/relationships/hyperlink" Target="https://podminky.urs.cz/item/CS_URS_2022_02/043194000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013254000" TargetMode="External"/><Relationship Id="rId2" Type="http://schemas.openxmlformats.org/officeDocument/2006/relationships/hyperlink" Target="https://podminky.urs.cz/item/CS_URS_2022_02/012303000" TargetMode="External"/><Relationship Id="rId1" Type="http://schemas.openxmlformats.org/officeDocument/2006/relationships/hyperlink" Target="https://podminky.urs.cz/item/CS_URS_2022_02/012203000" TargetMode="External"/><Relationship Id="rId5" Type="http://schemas.openxmlformats.org/officeDocument/2006/relationships/drawing" Target="../drawings/drawing7.xml"/><Relationship Id="rId4" Type="http://schemas.openxmlformats.org/officeDocument/2006/relationships/hyperlink" Target="https://podminky.urs.cz/item/CS_URS_2022_02/043194000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5"/>
  <sheetViews>
    <sheetView showGridLines="0" tabSelected="1" topLeftCell="A6" workbookViewId="0">
      <selection activeCell="BE35" sqref="BE35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75"/>
      <c r="AS2" s="375"/>
      <c r="AT2" s="375"/>
      <c r="AU2" s="375"/>
      <c r="AV2" s="375"/>
      <c r="AW2" s="375"/>
      <c r="AX2" s="375"/>
      <c r="AY2" s="375"/>
      <c r="AZ2" s="375"/>
      <c r="BA2" s="375"/>
      <c r="BB2" s="375"/>
      <c r="BC2" s="375"/>
      <c r="BD2" s="375"/>
      <c r="BE2" s="375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59" t="s">
        <v>14</v>
      </c>
      <c r="L5" s="360"/>
      <c r="M5" s="360"/>
      <c r="N5" s="360"/>
      <c r="O5" s="360"/>
      <c r="P5" s="360"/>
      <c r="Q5" s="360"/>
      <c r="R5" s="360"/>
      <c r="S5" s="360"/>
      <c r="T5" s="360"/>
      <c r="U5" s="360"/>
      <c r="V5" s="360"/>
      <c r="W5" s="360"/>
      <c r="X5" s="360"/>
      <c r="Y5" s="360"/>
      <c r="Z5" s="360"/>
      <c r="AA5" s="360"/>
      <c r="AB5" s="360"/>
      <c r="AC5" s="360"/>
      <c r="AD5" s="360"/>
      <c r="AE5" s="360"/>
      <c r="AF5" s="360"/>
      <c r="AG5" s="360"/>
      <c r="AH5" s="360"/>
      <c r="AI5" s="360"/>
      <c r="AJ5" s="360"/>
      <c r="AK5" s="360"/>
      <c r="AL5" s="360"/>
      <c r="AM5" s="360"/>
      <c r="AN5" s="360"/>
      <c r="AO5" s="360"/>
      <c r="AP5" s="23"/>
      <c r="AQ5" s="23"/>
      <c r="AR5" s="21"/>
      <c r="BE5" s="356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61" t="s">
        <v>17</v>
      </c>
      <c r="L6" s="360"/>
      <c r="M6" s="360"/>
      <c r="N6" s="360"/>
      <c r="O6" s="360"/>
      <c r="P6" s="360"/>
      <c r="Q6" s="360"/>
      <c r="R6" s="360"/>
      <c r="S6" s="360"/>
      <c r="T6" s="360"/>
      <c r="U6" s="360"/>
      <c r="V6" s="360"/>
      <c r="W6" s="360"/>
      <c r="X6" s="360"/>
      <c r="Y6" s="360"/>
      <c r="Z6" s="360"/>
      <c r="AA6" s="360"/>
      <c r="AB6" s="360"/>
      <c r="AC6" s="360"/>
      <c r="AD6" s="360"/>
      <c r="AE6" s="360"/>
      <c r="AF6" s="360"/>
      <c r="AG6" s="360"/>
      <c r="AH6" s="360"/>
      <c r="AI6" s="360"/>
      <c r="AJ6" s="360"/>
      <c r="AK6" s="360"/>
      <c r="AL6" s="360"/>
      <c r="AM6" s="360"/>
      <c r="AN6" s="360"/>
      <c r="AO6" s="360"/>
      <c r="AP6" s="23"/>
      <c r="AQ6" s="23"/>
      <c r="AR6" s="21"/>
      <c r="BE6" s="357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57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/>
      <c r="AO8" s="23"/>
      <c r="AP8" s="23"/>
      <c r="AQ8" s="23"/>
      <c r="AR8" s="21"/>
      <c r="BE8" s="357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57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57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57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57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30</v>
      </c>
      <c r="AO13" s="23"/>
      <c r="AP13" s="23"/>
      <c r="AQ13" s="23"/>
      <c r="AR13" s="21"/>
      <c r="BE13" s="357"/>
      <c r="BS13" s="18" t="s">
        <v>6</v>
      </c>
    </row>
    <row r="14" spans="1:74">
      <c r="B14" s="22"/>
      <c r="C14" s="23"/>
      <c r="D14" s="23"/>
      <c r="E14" s="362" t="s">
        <v>30</v>
      </c>
      <c r="F14" s="363"/>
      <c r="G14" s="363"/>
      <c r="H14" s="363"/>
      <c r="I14" s="363"/>
      <c r="J14" s="363"/>
      <c r="K14" s="363"/>
      <c r="L14" s="363"/>
      <c r="M14" s="363"/>
      <c r="N14" s="363"/>
      <c r="O14" s="363"/>
      <c r="P14" s="363"/>
      <c r="Q14" s="363"/>
      <c r="R14" s="363"/>
      <c r="S14" s="363"/>
      <c r="T14" s="363"/>
      <c r="U14" s="363"/>
      <c r="V14" s="363"/>
      <c r="W14" s="363"/>
      <c r="X14" s="363"/>
      <c r="Y14" s="363"/>
      <c r="Z14" s="363"/>
      <c r="AA14" s="363"/>
      <c r="AB14" s="363"/>
      <c r="AC14" s="363"/>
      <c r="AD14" s="363"/>
      <c r="AE14" s="363"/>
      <c r="AF14" s="363"/>
      <c r="AG14" s="363"/>
      <c r="AH14" s="363"/>
      <c r="AI14" s="363"/>
      <c r="AJ14" s="363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57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57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57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34</v>
      </c>
      <c r="AO17" s="23"/>
      <c r="AP17" s="23"/>
      <c r="AQ17" s="23"/>
      <c r="AR17" s="21"/>
      <c r="BE17" s="357"/>
      <c r="BS17" s="18" t="s">
        <v>35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57"/>
      <c r="BS18" s="18" t="s">
        <v>6</v>
      </c>
    </row>
    <row r="19" spans="1:71" s="1" customFormat="1" ht="12" customHeight="1">
      <c r="B19" s="22"/>
      <c r="C19" s="23"/>
      <c r="D19" s="30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19</v>
      </c>
      <c r="AO19" s="23"/>
      <c r="AP19" s="23"/>
      <c r="AQ19" s="23"/>
      <c r="AR19" s="21"/>
      <c r="BE19" s="357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57"/>
      <c r="BS20" s="18" t="s">
        <v>35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57"/>
    </row>
    <row r="22" spans="1:71" s="1" customFormat="1" ht="12" customHeight="1">
      <c r="B22" s="22"/>
      <c r="C22" s="23"/>
      <c r="D22" s="30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57"/>
    </row>
    <row r="23" spans="1:71" s="1" customFormat="1" ht="47.25" customHeight="1">
      <c r="B23" s="22"/>
      <c r="C23" s="23"/>
      <c r="D23" s="23"/>
      <c r="E23" s="364" t="s">
        <v>39</v>
      </c>
      <c r="F23" s="364"/>
      <c r="G23" s="364"/>
      <c r="H23" s="364"/>
      <c r="I23" s="364"/>
      <c r="J23" s="364"/>
      <c r="K23" s="364"/>
      <c r="L23" s="364"/>
      <c r="M23" s="364"/>
      <c r="N23" s="364"/>
      <c r="O23" s="364"/>
      <c r="P23" s="364"/>
      <c r="Q23" s="364"/>
      <c r="R23" s="364"/>
      <c r="S23" s="364"/>
      <c r="T23" s="364"/>
      <c r="U23" s="364"/>
      <c r="V23" s="364"/>
      <c r="W23" s="364"/>
      <c r="X23" s="364"/>
      <c r="Y23" s="364"/>
      <c r="Z23" s="364"/>
      <c r="AA23" s="364"/>
      <c r="AB23" s="364"/>
      <c r="AC23" s="364"/>
      <c r="AD23" s="364"/>
      <c r="AE23" s="364"/>
      <c r="AF23" s="364"/>
      <c r="AG23" s="364"/>
      <c r="AH23" s="364"/>
      <c r="AI23" s="364"/>
      <c r="AJ23" s="364"/>
      <c r="AK23" s="364"/>
      <c r="AL23" s="364"/>
      <c r="AM23" s="364"/>
      <c r="AN23" s="364"/>
      <c r="AO23" s="23"/>
      <c r="AP23" s="23"/>
      <c r="AQ23" s="23"/>
      <c r="AR23" s="21"/>
      <c r="BE23" s="357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57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57"/>
    </row>
    <row r="26" spans="1:71" s="2" customFormat="1" ht="25.9" customHeight="1">
      <c r="A26" s="35"/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65">
        <f>ROUND(AG54,2)</f>
        <v>0</v>
      </c>
      <c r="AL26" s="366"/>
      <c r="AM26" s="366"/>
      <c r="AN26" s="366"/>
      <c r="AO26" s="366"/>
      <c r="AP26" s="37"/>
      <c r="AQ26" s="37"/>
      <c r="AR26" s="40"/>
      <c r="BE26" s="357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57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67" t="s">
        <v>41</v>
      </c>
      <c r="M28" s="367"/>
      <c r="N28" s="367"/>
      <c r="O28" s="367"/>
      <c r="P28" s="367"/>
      <c r="Q28" s="37"/>
      <c r="R28" s="37"/>
      <c r="S28" s="37"/>
      <c r="T28" s="37"/>
      <c r="U28" s="37"/>
      <c r="V28" s="37"/>
      <c r="W28" s="367" t="s">
        <v>42</v>
      </c>
      <c r="X28" s="367"/>
      <c r="Y28" s="367"/>
      <c r="Z28" s="367"/>
      <c r="AA28" s="367"/>
      <c r="AB28" s="367"/>
      <c r="AC28" s="367"/>
      <c r="AD28" s="367"/>
      <c r="AE28" s="367"/>
      <c r="AF28" s="37"/>
      <c r="AG28" s="37"/>
      <c r="AH28" s="37"/>
      <c r="AI28" s="37"/>
      <c r="AJ28" s="37"/>
      <c r="AK28" s="367" t="s">
        <v>43</v>
      </c>
      <c r="AL28" s="367"/>
      <c r="AM28" s="367"/>
      <c r="AN28" s="367"/>
      <c r="AO28" s="367"/>
      <c r="AP28" s="37"/>
      <c r="AQ28" s="37"/>
      <c r="AR28" s="40"/>
      <c r="BE28" s="357"/>
    </row>
    <row r="29" spans="1:71" s="3" customFormat="1" ht="14.45" customHeight="1">
      <c r="B29" s="41"/>
      <c r="C29" s="42"/>
      <c r="D29" s="30" t="s">
        <v>44</v>
      </c>
      <c r="E29" s="42"/>
      <c r="F29" s="30" t="s">
        <v>45</v>
      </c>
      <c r="G29" s="42"/>
      <c r="H29" s="42"/>
      <c r="I29" s="42"/>
      <c r="J29" s="42"/>
      <c r="K29" s="42"/>
      <c r="L29" s="370">
        <v>0.21</v>
      </c>
      <c r="M29" s="369"/>
      <c r="N29" s="369"/>
      <c r="O29" s="369"/>
      <c r="P29" s="369"/>
      <c r="Q29" s="42"/>
      <c r="R29" s="42"/>
      <c r="S29" s="42"/>
      <c r="T29" s="42"/>
      <c r="U29" s="42"/>
      <c r="V29" s="42"/>
      <c r="W29" s="368">
        <f>ROUND(AZ54, 2)</f>
        <v>0</v>
      </c>
      <c r="X29" s="369"/>
      <c r="Y29" s="369"/>
      <c r="Z29" s="369"/>
      <c r="AA29" s="369"/>
      <c r="AB29" s="369"/>
      <c r="AC29" s="369"/>
      <c r="AD29" s="369"/>
      <c r="AE29" s="369"/>
      <c r="AF29" s="42"/>
      <c r="AG29" s="42"/>
      <c r="AH29" s="42"/>
      <c r="AI29" s="42"/>
      <c r="AJ29" s="42"/>
      <c r="AK29" s="368">
        <f>ROUND(AV54, 2)</f>
        <v>0</v>
      </c>
      <c r="AL29" s="369"/>
      <c r="AM29" s="369"/>
      <c r="AN29" s="369"/>
      <c r="AO29" s="369"/>
      <c r="AP29" s="42"/>
      <c r="AQ29" s="42"/>
      <c r="AR29" s="43"/>
      <c r="BE29" s="358"/>
    </row>
    <row r="30" spans="1:71" s="3" customFormat="1" ht="14.45" customHeight="1">
      <c r="B30" s="41"/>
      <c r="C30" s="42"/>
      <c r="D30" s="42"/>
      <c r="E30" s="42"/>
      <c r="F30" s="30" t="s">
        <v>46</v>
      </c>
      <c r="G30" s="42"/>
      <c r="H30" s="42"/>
      <c r="I30" s="42"/>
      <c r="J30" s="42"/>
      <c r="K30" s="42"/>
      <c r="L30" s="370">
        <v>0.15</v>
      </c>
      <c r="M30" s="369"/>
      <c r="N30" s="369"/>
      <c r="O30" s="369"/>
      <c r="P30" s="369"/>
      <c r="Q30" s="42"/>
      <c r="R30" s="42"/>
      <c r="S30" s="42"/>
      <c r="T30" s="42"/>
      <c r="U30" s="42"/>
      <c r="V30" s="42"/>
      <c r="W30" s="368">
        <f>ROUND(BA54, 2)</f>
        <v>0</v>
      </c>
      <c r="X30" s="369"/>
      <c r="Y30" s="369"/>
      <c r="Z30" s="369"/>
      <c r="AA30" s="369"/>
      <c r="AB30" s="369"/>
      <c r="AC30" s="369"/>
      <c r="AD30" s="369"/>
      <c r="AE30" s="369"/>
      <c r="AF30" s="42"/>
      <c r="AG30" s="42"/>
      <c r="AH30" s="42"/>
      <c r="AI30" s="42"/>
      <c r="AJ30" s="42"/>
      <c r="AK30" s="368">
        <f>ROUND(AW54, 2)</f>
        <v>0</v>
      </c>
      <c r="AL30" s="369"/>
      <c r="AM30" s="369"/>
      <c r="AN30" s="369"/>
      <c r="AO30" s="369"/>
      <c r="AP30" s="42"/>
      <c r="AQ30" s="42"/>
      <c r="AR30" s="43"/>
      <c r="BE30" s="358"/>
    </row>
    <row r="31" spans="1:71" s="3" customFormat="1" ht="14.45" hidden="1" customHeight="1">
      <c r="B31" s="41"/>
      <c r="C31" s="42"/>
      <c r="D31" s="42"/>
      <c r="E31" s="42"/>
      <c r="F31" s="30" t="s">
        <v>47</v>
      </c>
      <c r="G31" s="42"/>
      <c r="H31" s="42"/>
      <c r="I31" s="42"/>
      <c r="J31" s="42"/>
      <c r="K31" s="42"/>
      <c r="L31" s="370">
        <v>0.21</v>
      </c>
      <c r="M31" s="369"/>
      <c r="N31" s="369"/>
      <c r="O31" s="369"/>
      <c r="P31" s="369"/>
      <c r="Q31" s="42"/>
      <c r="R31" s="42"/>
      <c r="S31" s="42"/>
      <c r="T31" s="42"/>
      <c r="U31" s="42"/>
      <c r="V31" s="42"/>
      <c r="W31" s="368">
        <f>ROUND(BB54, 2)</f>
        <v>0</v>
      </c>
      <c r="X31" s="369"/>
      <c r="Y31" s="369"/>
      <c r="Z31" s="369"/>
      <c r="AA31" s="369"/>
      <c r="AB31" s="369"/>
      <c r="AC31" s="369"/>
      <c r="AD31" s="369"/>
      <c r="AE31" s="369"/>
      <c r="AF31" s="42"/>
      <c r="AG31" s="42"/>
      <c r="AH31" s="42"/>
      <c r="AI31" s="42"/>
      <c r="AJ31" s="42"/>
      <c r="AK31" s="368">
        <v>0</v>
      </c>
      <c r="AL31" s="369"/>
      <c r="AM31" s="369"/>
      <c r="AN31" s="369"/>
      <c r="AO31" s="369"/>
      <c r="AP31" s="42"/>
      <c r="AQ31" s="42"/>
      <c r="AR31" s="43"/>
      <c r="BE31" s="358"/>
    </row>
    <row r="32" spans="1:71" s="3" customFormat="1" ht="14.45" hidden="1" customHeight="1">
      <c r="B32" s="41"/>
      <c r="C32" s="42"/>
      <c r="D32" s="42"/>
      <c r="E32" s="42"/>
      <c r="F32" s="30" t="s">
        <v>48</v>
      </c>
      <c r="G32" s="42"/>
      <c r="H32" s="42"/>
      <c r="I32" s="42"/>
      <c r="J32" s="42"/>
      <c r="K32" s="42"/>
      <c r="L32" s="370">
        <v>0.15</v>
      </c>
      <c r="M32" s="369"/>
      <c r="N32" s="369"/>
      <c r="O32" s="369"/>
      <c r="P32" s="369"/>
      <c r="Q32" s="42"/>
      <c r="R32" s="42"/>
      <c r="S32" s="42"/>
      <c r="T32" s="42"/>
      <c r="U32" s="42"/>
      <c r="V32" s="42"/>
      <c r="W32" s="368">
        <f>ROUND(BC54, 2)</f>
        <v>0</v>
      </c>
      <c r="X32" s="369"/>
      <c r="Y32" s="369"/>
      <c r="Z32" s="369"/>
      <c r="AA32" s="369"/>
      <c r="AB32" s="369"/>
      <c r="AC32" s="369"/>
      <c r="AD32" s="369"/>
      <c r="AE32" s="369"/>
      <c r="AF32" s="42"/>
      <c r="AG32" s="42"/>
      <c r="AH32" s="42"/>
      <c r="AI32" s="42"/>
      <c r="AJ32" s="42"/>
      <c r="AK32" s="368">
        <v>0</v>
      </c>
      <c r="AL32" s="369"/>
      <c r="AM32" s="369"/>
      <c r="AN32" s="369"/>
      <c r="AO32" s="369"/>
      <c r="AP32" s="42"/>
      <c r="AQ32" s="42"/>
      <c r="AR32" s="43"/>
      <c r="BE32" s="358"/>
    </row>
    <row r="33" spans="1:57" s="3" customFormat="1" ht="14.45" hidden="1" customHeight="1">
      <c r="B33" s="41"/>
      <c r="C33" s="42"/>
      <c r="D33" s="42"/>
      <c r="E33" s="42"/>
      <c r="F33" s="30" t="s">
        <v>49</v>
      </c>
      <c r="G33" s="42"/>
      <c r="H33" s="42"/>
      <c r="I33" s="42"/>
      <c r="J33" s="42"/>
      <c r="K33" s="42"/>
      <c r="L33" s="370">
        <v>0</v>
      </c>
      <c r="M33" s="369"/>
      <c r="N33" s="369"/>
      <c r="O33" s="369"/>
      <c r="P33" s="369"/>
      <c r="Q33" s="42"/>
      <c r="R33" s="42"/>
      <c r="S33" s="42"/>
      <c r="T33" s="42"/>
      <c r="U33" s="42"/>
      <c r="V33" s="42"/>
      <c r="W33" s="368">
        <f>ROUND(BD54, 2)</f>
        <v>0</v>
      </c>
      <c r="X33" s="369"/>
      <c r="Y33" s="369"/>
      <c r="Z33" s="369"/>
      <c r="AA33" s="369"/>
      <c r="AB33" s="369"/>
      <c r="AC33" s="369"/>
      <c r="AD33" s="369"/>
      <c r="AE33" s="369"/>
      <c r="AF33" s="42"/>
      <c r="AG33" s="42"/>
      <c r="AH33" s="42"/>
      <c r="AI33" s="42"/>
      <c r="AJ33" s="42"/>
      <c r="AK33" s="368">
        <v>0</v>
      </c>
      <c r="AL33" s="369"/>
      <c r="AM33" s="369"/>
      <c r="AN33" s="369"/>
      <c r="AO33" s="369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50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51</v>
      </c>
      <c r="U35" s="46"/>
      <c r="V35" s="46"/>
      <c r="W35" s="46"/>
      <c r="X35" s="374" t="s">
        <v>52</v>
      </c>
      <c r="Y35" s="372"/>
      <c r="Z35" s="372"/>
      <c r="AA35" s="372"/>
      <c r="AB35" s="372"/>
      <c r="AC35" s="46"/>
      <c r="AD35" s="46"/>
      <c r="AE35" s="46"/>
      <c r="AF35" s="46"/>
      <c r="AG35" s="46"/>
      <c r="AH35" s="46"/>
      <c r="AI35" s="46"/>
      <c r="AJ35" s="46"/>
      <c r="AK35" s="371">
        <f>SUM(AK26:AK33)</f>
        <v>0</v>
      </c>
      <c r="AL35" s="372"/>
      <c r="AM35" s="372"/>
      <c r="AN35" s="372"/>
      <c r="AO35" s="373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19088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2" t="str">
        <f>K6</f>
        <v>Oprava propustku v úseku Újezdec u Luhačovic - Býlnice na trati Brno - Vlárský průsmyk - 1. etapa</v>
      </c>
      <c r="M45" s="333"/>
      <c r="N45" s="333"/>
      <c r="O45" s="333"/>
      <c r="P45" s="333"/>
      <c r="Q45" s="333"/>
      <c r="R45" s="333"/>
      <c r="S45" s="333"/>
      <c r="T45" s="333"/>
      <c r="U45" s="333"/>
      <c r="V45" s="333"/>
      <c r="W45" s="333"/>
      <c r="X45" s="333"/>
      <c r="Y45" s="333"/>
      <c r="Z45" s="333"/>
      <c r="AA45" s="333"/>
      <c r="AB45" s="333"/>
      <c r="AC45" s="333"/>
      <c r="AD45" s="333"/>
      <c r="AE45" s="333"/>
      <c r="AF45" s="333"/>
      <c r="AG45" s="333"/>
      <c r="AH45" s="333"/>
      <c r="AI45" s="333"/>
      <c r="AJ45" s="333"/>
      <c r="AK45" s="333"/>
      <c r="AL45" s="333"/>
      <c r="AM45" s="333"/>
      <c r="AN45" s="333"/>
      <c r="AO45" s="333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Šumice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34" t="str">
        <f>IF(AN8= "","",AN8)</f>
        <v/>
      </c>
      <c r="AN47" s="334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25.7" customHeight="1">
      <c r="A49" s="35"/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 xml:space="preserve">Správa železniční dopravní cesty, s. o.,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41" t="str">
        <f>IF(E17="","",E17)</f>
        <v>Dopravní projektování, spol. s r.o.</v>
      </c>
      <c r="AN49" s="342"/>
      <c r="AO49" s="342"/>
      <c r="AP49" s="342"/>
      <c r="AQ49" s="37"/>
      <c r="AR49" s="40"/>
      <c r="AS49" s="335" t="s">
        <v>54</v>
      </c>
      <c r="AT49" s="336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36</v>
      </c>
      <c r="AJ50" s="37"/>
      <c r="AK50" s="37"/>
      <c r="AL50" s="37"/>
      <c r="AM50" s="341" t="str">
        <f>IF(E20="","",E20)</f>
        <v>Ing. Ondřej Brozda</v>
      </c>
      <c r="AN50" s="342"/>
      <c r="AO50" s="342"/>
      <c r="AP50" s="342"/>
      <c r="AQ50" s="37"/>
      <c r="AR50" s="40"/>
      <c r="AS50" s="337"/>
      <c r="AT50" s="338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39"/>
      <c r="AT51" s="340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43" t="s">
        <v>55</v>
      </c>
      <c r="D52" s="344"/>
      <c r="E52" s="344"/>
      <c r="F52" s="344"/>
      <c r="G52" s="344"/>
      <c r="H52" s="67"/>
      <c r="I52" s="346" t="s">
        <v>56</v>
      </c>
      <c r="J52" s="344"/>
      <c r="K52" s="344"/>
      <c r="L52" s="344"/>
      <c r="M52" s="344"/>
      <c r="N52" s="344"/>
      <c r="O52" s="344"/>
      <c r="P52" s="344"/>
      <c r="Q52" s="344"/>
      <c r="R52" s="344"/>
      <c r="S52" s="344"/>
      <c r="T52" s="344"/>
      <c r="U52" s="344"/>
      <c r="V52" s="344"/>
      <c r="W52" s="344"/>
      <c r="X52" s="344"/>
      <c r="Y52" s="344"/>
      <c r="Z52" s="344"/>
      <c r="AA52" s="344"/>
      <c r="AB52" s="344"/>
      <c r="AC52" s="344"/>
      <c r="AD52" s="344"/>
      <c r="AE52" s="344"/>
      <c r="AF52" s="344"/>
      <c r="AG52" s="345" t="s">
        <v>57</v>
      </c>
      <c r="AH52" s="344"/>
      <c r="AI52" s="344"/>
      <c r="AJ52" s="344"/>
      <c r="AK52" s="344"/>
      <c r="AL52" s="344"/>
      <c r="AM52" s="344"/>
      <c r="AN52" s="346" t="s">
        <v>58</v>
      </c>
      <c r="AO52" s="344"/>
      <c r="AP52" s="344"/>
      <c r="AQ52" s="68" t="s">
        <v>59</v>
      </c>
      <c r="AR52" s="40"/>
      <c r="AS52" s="69" t="s">
        <v>60</v>
      </c>
      <c r="AT52" s="70" t="s">
        <v>61</v>
      </c>
      <c r="AU52" s="70" t="s">
        <v>62</v>
      </c>
      <c r="AV52" s="70" t="s">
        <v>63</v>
      </c>
      <c r="AW52" s="70" t="s">
        <v>64</v>
      </c>
      <c r="AX52" s="70" t="s">
        <v>65</v>
      </c>
      <c r="AY52" s="70" t="s">
        <v>66</v>
      </c>
      <c r="AZ52" s="70" t="s">
        <v>67</v>
      </c>
      <c r="BA52" s="70" t="s">
        <v>68</v>
      </c>
      <c r="BB52" s="70" t="s">
        <v>69</v>
      </c>
      <c r="BC52" s="70" t="s">
        <v>70</v>
      </c>
      <c r="BD52" s="71" t="s">
        <v>71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72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54">
        <f>ROUND(AG55+AG58+AG61,2)</f>
        <v>0</v>
      </c>
      <c r="AH54" s="354"/>
      <c r="AI54" s="354"/>
      <c r="AJ54" s="354"/>
      <c r="AK54" s="354"/>
      <c r="AL54" s="354"/>
      <c r="AM54" s="354"/>
      <c r="AN54" s="355">
        <f t="shared" ref="AN54:AN63" si="0">SUM(AG54,AT54)</f>
        <v>0</v>
      </c>
      <c r="AO54" s="355"/>
      <c r="AP54" s="355"/>
      <c r="AQ54" s="79" t="s">
        <v>19</v>
      </c>
      <c r="AR54" s="80"/>
      <c r="AS54" s="81">
        <f>ROUND(AS55+AS58+AS61,2)</f>
        <v>0</v>
      </c>
      <c r="AT54" s="82">
        <f t="shared" ref="AT54:AT63" si="1">ROUND(SUM(AV54:AW54),2)</f>
        <v>0</v>
      </c>
      <c r="AU54" s="83">
        <f>ROUND(AU55+AU58+AU61,5)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ROUND(AZ55+AZ58+AZ61,2)</f>
        <v>0</v>
      </c>
      <c r="BA54" s="82">
        <f>ROUND(BA55+BA58+BA61,2)</f>
        <v>0</v>
      </c>
      <c r="BB54" s="82">
        <f>ROUND(BB55+BB58+BB61,2)</f>
        <v>0</v>
      </c>
      <c r="BC54" s="82">
        <f>ROUND(BC55+BC58+BC61,2)</f>
        <v>0</v>
      </c>
      <c r="BD54" s="84">
        <f>ROUND(BD55+BD58+BD61,2)</f>
        <v>0</v>
      </c>
      <c r="BS54" s="85" t="s">
        <v>73</v>
      </c>
      <c r="BT54" s="85" t="s">
        <v>74</v>
      </c>
      <c r="BU54" s="86" t="s">
        <v>75</v>
      </c>
      <c r="BV54" s="85" t="s">
        <v>76</v>
      </c>
      <c r="BW54" s="85" t="s">
        <v>5</v>
      </c>
      <c r="BX54" s="85" t="s">
        <v>77</v>
      </c>
      <c r="CL54" s="85" t="s">
        <v>19</v>
      </c>
    </row>
    <row r="55" spans="1:91" s="7" customFormat="1" ht="16.5" customHeight="1">
      <c r="B55" s="87"/>
      <c r="C55" s="88"/>
      <c r="D55" s="350" t="s">
        <v>78</v>
      </c>
      <c r="E55" s="350"/>
      <c r="F55" s="350"/>
      <c r="G55" s="350"/>
      <c r="H55" s="350"/>
      <c r="I55" s="89"/>
      <c r="J55" s="350" t="s">
        <v>79</v>
      </c>
      <c r="K55" s="350"/>
      <c r="L55" s="350"/>
      <c r="M55" s="350"/>
      <c r="N55" s="350"/>
      <c r="O55" s="350"/>
      <c r="P55" s="350"/>
      <c r="Q55" s="350"/>
      <c r="R55" s="350"/>
      <c r="S55" s="350"/>
      <c r="T55" s="350"/>
      <c r="U55" s="350"/>
      <c r="V55" s="350"/>
      <c r="W55" s="350"/>
      <c r="X55" s="350"/>
      <c r="Y55" s="350"/>
      <c r="Z55" s="350"/>
      <c r="AA55" s="350"/>
      <c r="AB55" s="350"/>
      <c r="AC55" s="350"/>
      <c r="AD55" s="350"/>
      <c r="AE55" s="350"/>
      <c r="AF55" s="350"/>
      <c r="AG55" s="347">
        <f>ROUND(SUM(AG56:AG57),2)</f>
        <v>0</v>
      </c>
      <c r="AH55" s="348"/>
      <c r="AI55" s="348"/>
      <c r="AJ55" s="348"/>
      <c r="AK55" s="348"/>
      <c r="AL55" s="348"/>
      <c r="AM55" s="348"/>
      <c r="AN55" s="349">
        <f t="shared" si="0"/>
        <v>0</v>
      </c>
      <c r="AO55" s="348"/>
      <c r="AP55" s="348"/>
      <c r="AQ55" s="90" t="s">
        <v>80</v>
      </c>
      <c r="AR55" s="91"/>
      <c r="AS55" s="92">
        <f>ROUND(SUM(AS56:AS57),2)</f>
        <v>0</v>
      </c>
      <c r="AT55" s="93">
        <f t="shared" si="1"/>
        <v>0</v>
      </c>
      <c r="AU55" s="94">
        <f>ROUND(SUM(AU56:AU57),5)</f>
        <v>0</v>
      </c>
      <c r="AV55" s="93">
        <f>ROUND(AZ55*L29,2)</f>
        <v>0</v>
      </c>
      <c r="AW55" s="93">
        <f>ROUND(BA55*L30,2)</f>
        <v>0</v>
      </c>
      <c r="AX55" s="93">
        <f>ROUND(BB55*L29,2)</f>
        <v>0</v>
      </c>
      <c r="AY55" s="93">
        <f>ROUND(BC55*L30,2)</f>
        <v>0</v>
      </c>
      <c r="AZ55" s="93">
        <f>ROUND(SUM(AZ56:AZ57),2)</f>
        <v>0</v>
      </c>
      <c r="BA55" s="93">
        <f>ROUND(SUM(BA56:BA57),2)</f>
        <v>0</v>
      </c>
      <c r="BB55" s="93">
        <f>ROUND(SUM(BB56:BB57),2)</f>
        <v>0</v>
      </c>
      <c r="BC55" s="93">
        <f>ROUND(SUM(BC56:BC57),2)</f>
        <v>0</v>
      </c>
      <c r="BD55" s="95">
        <f>ROUND(SUM(BD56:BD57),2)</f>
        <v>0</v>
      </c>
      <c r="BS55" s="96" t="s">
        <v>73</v>
      </c>
      <c r="BT55" s="96" t="s">
        <v>81</v>
      </c>
      <c r="BU55" s="96" t="s">
        <v>75</v>
      </c>
      <c r="BV55" s="96" t="s">
        <v>76</v>
      </c>
      <c r="BW55" s="96" t="s">
        <v>82</v>
      </c>
      <c r="BX55" s="96" t="s">
        <v>5</v>
      </c>
      <c r="CL55" s="96" t="s">
        <v>19</v>
      </c>
      <c r="CM55" s="96" t="s">
        <v>83</v>
      </c>
    </row>
    <row r="56" spans="1:91" s="4" customFormat="1" ht="16.5" customHeight="1">
      <c r="A56" s="97" t="s">
        <v>84</v>
      </c>
      <c r="B56" s="52"/>
      <c r="C56" s="98"/>
      <c r="D56" s="98"/>
      <c r="E56" s="353" t="s">
        <v>85</v>
      </c>
      <c r="F56" s="353"/>
      <c r="G56" s="353"/>
      <c r="H56" s="353"/>
      <c r="I56" s="353"/>
      <c r="J56" s="98"/>
      <c r="K56" s="353" t="s">
        <v>86</v>
      </c>
      <c r="L56" s="353"/>
      <c r="M56" s="353"/>
      <c r="N56" s="353"/>
      <c r="O56" s="353"/>
      <c r="P56" s="353"/>
      <c r="Q56" s="353"/>
      <c r="R56" s="353"/>
      <c r="S56" s="353"/>
      <c r="T56" s="353"/>
      <c r="U56" s="353"/>
      <c r="V56" s="353"/>
      <c r="W56" s="353"/>
      <c r="X56" s="353"/>
      <c r="Y56" s="353"/>
      <c r="Z56" s="353"/>
      <c r="AA56" s="353"/>
      <c r="AB56" s="353"/>
      <c r="AC56" s="353"/>
      <c r="AD56" s="353"/>
      <c r="AE56" s="353"/>
      <c r="AF56" s="353"/>
      <c r="AG56" s="351">
        <f>'SO 01.1 - Propustek v km ...'!J32</f>
        <v>0</v>
      </c>
      <c r="AH56" s="352"/>
      <c r="AI56" s="352"/>
      <c r="AJ56" s="352"/>
      <c r="AK56" s="352"/>
      <c r="AL56" s="352"/>
      <c r="AM56" s="352"/>
      <c r="AN56" s="351">
        <f t="shared" si="0"/>
        <v>0</v>
      </c>
      <c r="AO56" s="352"/>
      <c r="AP56" s="352"/>
      <c r="AQ56" s="99" t="s">
        <v>87</v>
      </c>
      <c r="AR56" s="54"/>
      <c r="AS56" s="100">
        <v>0</v>
      </c>
      <c r="AT56" s="101">
        <f t="shared" si="1"/>
        <v>0</v>
      </c>
      <c r="AU56" s="102">
        <f>'SO 01.1 - Propustek v km ...'!P98</f>
        <v>0</v>
      </c>
      <c r="AV56" s="101">
        <f>'SO 01.1 - Propustek v km ...'!J35</f>
        <v>0</v>
      </c>
      <c r="AW56" s="101">
        <f>'SO 01.1 - Propustek v km ...'!J36</f>
        <v>0</v>
      </c>
      <c r="AX56" s="101">
        <f>'SO 01.1 - Propustek v km ...'!J37</f>
        <v>0</v>
      </c>
      <c r="AY56" s="101">
        <f>'SO 01.1 - Propustek v km ...'!J38</f>
        <v>0</v>
      </c>
      <c r="AZ56" s="101">
        <f>'SO 01.1 - Propustek v km ...'!F35</f>
        <v>0</v>
      </c>
      <c r="BA56" s="101">
        <f>'SO 01.1 - Propustek v km ...'!F36</f>
        <v>0</v>
      </c>
      <c r="BB56" s="101">
        <f>'SO 01.1 - Propustek v km ...'!F37</f>
        <v>0</v>
      </c>
      <c r="BC56" s="101">
        <f>'SO 01.1 - Propustek v km ...'!F38</f>
        <v>0</v>
      </c>
      <c r="BD56" s="103">
        <f>'SO 01.1 - Propustek v km ...'!F39</f>
        <v>0</v>
      </c>
      <c r="BT56" s="104" t="s">
        <v>83</v>
      </c>
      <c r="BV56" s="104" t="s">
        <v>76</v>
      </c>
      <c r="BW56" s="104" t="s">
        <v>88</v>
      </c>
      <c r="BX56" s="104" t="s">
        <v>82</v>
      </c>
      <c r="CL56" s="104" t="s">
        <v>19</v>
      </c>
    </row>
    <row r="57" spans="1:91" s="4" customFormat="1" ht="16.5" customHeight="1">
      <c r="A57" s="97" t="s">
        <v>84</v>
      </c>
      <c r="B57" s="52"/>
      <c r="C57" s="98"/>
      <c r="D57" s="98"/>
      <c r="E57" s="353" t="s">
        <v>89</v>
      </c>
      <c r="F57" s="353"/>
      <c r="G57" s="353"/>
      <c r="H57" s="353"/>
      <c r="I57" s="353"/>
      <c r="J57" s="98"/>
      <c r="K57" s="353" t="s">
        <v>90</v>
      </c>
      <c r="L57" s="353"/>
      <c r="M57" s="353"/>
      <c r="N57" s="353"/>
      <c r="O57" s="353"/>
      <c r="P57" s="353"/>
      <c r="Q57" s="353"/>
      <c r="R57" s="353"/>
      <c r="S57" s="353"/>
      <c r="T57" s="353"/>
      <c r="U57" s="353"/>
      <c r="V57" s="353"/>
      <c r="W57" s="353"/>
      <c r="X57" s="353"/>
      <c r="Y57" s="353"/>
      <c r="Z57" s="353"/>
      <c r="AA57" s="353"/>
      <c r="AB57" s="353"/>
      <c r="AC57" s="353"/>
      <c r="AD57" s="353"/>
      <c r="AE57" s="353"/>
      <c r="AF57" s="353"/>
      <c r="AG57" s="351">
        <f>'SO 01.2 - Svršek v km 121...'!J32</f>
        <v>0</v>
      </c>
      <c r="AH57" s="352"/>
      <c r="AI57" s="352"/>
      <c r="AJ57" s="352"/>
      <c r="AK57" s="352"/>
      <c r="AL57" s="352"/>
      <c r="AM57" s="352"/>
      <c r="AN57" s="351">
        <f t="shared" si="0"/>
        <v>0</v>
      </c>
      <c r="AO57" s="352"/>
      <c r="AP57" s="352"/>
      <c r="AQ57" s="99" t="s">
        <v>87</v>
      </c>
      <c r="AR57" s="54"/>
      <c r="AS57" s="100">
        <v>0</v>
      </c>
      <c r="AT57" s="101">
        <f t="shared" si="1"/>
        <v>0</v>
      </c>
      <c r="AU57" s="102">
        <f>'SO 01.2 - Svršek v km 121...'!P88</f>
        <v>0</v>
      </c>
      <c r="AV57" s="101">
        <f>'SO 01.2 - Svršek v km 121...'!J35</f>
        <v>0</v>
      </c>
      <c r="AW57" s="101">
        <f>'SO 01.2 - Svršek v km 121...'!J36</f>
        <v>0</v>
      </c>
      <c r="AX57" s="101">
        <f>'SO 01.2 - Svršek v km 121...'!J37</f>
        <v>0</v>
      </c>
      <c r="AY57" s="101">
        <f>'SO 01.2 - Svršek v km 121...'!J38</f>
        <v>0</v>
      </c>
      <c r="AZ57" s="101">
        <f>'SO 01.2 - Svršek v km 121...'!F35</f>
        <v>0</v>
      </c>
      <c r="BA57" s="101">
        <f>'SO 01.2 - Svršek v km 121...'!F36</f>
        <v>0</v>
      </c>
      <c r="BB57" s="101">
        <f>'SO 01.2 - Svršek v km 121...'!F37</f>
        <v>0</v>
      </c>
      <c r="BC57" s="101">
        <f>'SO 01.2 - Svršek v km 121...'!F38</f>
        <v>0</v>
      </c>
      <c r="BD57" s="103">
        <f>'SO 01.2 - Svršek v km 121...'!F39</f>
        <v>0</v>
      </c>
      <c r="BT57" s="104" t="s">
        <v>83</v>
      </c>
      <c r="BV57" s="104" t="s">
        <v>76</v>
      </c>
      <c r="BW57" s="104" t="s">
        <v>91</v>
      </c>
      <c r="BX57" s="104" t="s">
        <v>82</v>
      </c>
      <c r="CL57" s="104" t="s">
        <v>19</v>
      </c>
    </row>
    <row r="58" spans="1:91" s="7" customFormat="1" ht="16.5" customHeight="1">
      <c r="B58" s="87"/>
      <c r="C58" s="88"/>
      <c r="D58" s="350" t="s">
        <v>92</v>
      </c>
      <c r="E58" s="350"/>
      <c r="F58" s="350"/>
      <c r="G58" s="350"/>
      <c r="H58" s="350"/>
      <c r="I58" s="89"/>
      <c r="J58" s="350" t="s">
        <v>93</v>
      </c>
      <c r="K58" s="350"/>
      <c r="L58" s="350"/>
      <c r="M58" s="350"/>
      <c r="N58" s="350"/>
      <c r="O58" s="350"/>
      <c r="P58" s="350"/>
      <c r="Q58" s="350"/>
      <c r="R58" s="350"/>
      <c r="S58" s="350"/>
      <c r="T58" s="350"/>
      <c r="U58" s="350"/>
      <c r="V58" s="350"/>
      <c r="W58" s="350"/>
      <c r="X58" s="350"/>
      <c r="Y58" s="350"/>
      <c r="Z58" s="350"/>
      <c r="AA58" s="350"/>
      <c r="AB58" s="350"/>
      <c r="AC58" s="350"/>
      <c r="AD58" s="350"/>
      <c r="AE58" s="350"/>
      <c r="AF58" s="350"/>
      <c r="AG58" s="347">
        <f>ROUND(SUM(AG59:AG60),2)</f>
        <v>0</v>
      </c>
      <c r="AH58" s="348"/>
      <c r="AI58" s="348"/>
      <c r="AJ58" s="348"/>
      <c r="AK58" s="348"/>
      <c r="AL58" s="348"/>
      <c r="AM58" s="348"/>
      <c r="AN58" s="349">
        <f t="shared" si="0"/>
        <v>0</v>
      </c>
      <c r="AO58" s="348"/>
      <c r="AP58" s="348"/>
      <c r="AQ58" s="90" t="s">
        <v>80</v>
      </c>
      <c r="AR58" s="91"/>
      <c r="AS58" s="92">
        <f>ROUND(SUM(AS59:AS60),2)</f>
        <v>0</v>
      </c>
      <c r="AT58" s="93">
        <f t="shared" si="1"/>
        <v>0</v>
      </c>
      <c r="AU58" s="94">
        <f>ROUND(SUM(AU59:AU60),5)</f>
        <v>0</v>
      </c>
      <c r="AV58" s="93">
        <f>ROUND(AZ58*L29,2)</f>
        <v>0</v>
      </c>
      <c r="AW58" s="93">
        <f>ROUND(BA58*L30,2)</f>
        <v>0</v>
      </c>
      <c r="AX58" s="93">
        <f>ROUND(BB58*L29,2)</f>
        <v>0</v>
      </c>
      <c r="AY58" s="93">
        <f>ROUND(BC58*L30,2)</f>
        <v>0</v>
      </c>
      <c r="AZ58" s="93">
        <f>ROUND(SUM(AZ59:AZ60),2)</f>
        <v>0</v>
      </c>
      <c r="BA58" s="93">
        <f>ROUND(SUM(BA59:BA60),2)</f>
        <v>0</v>
      </c>
      <c r="BB58" s="93">
        <f>ROUND(SUM(BB59:BB60),2)</f>
        <v>0</v>
      </c>
      <c r="BC58" s="93">
        <f>ROUND(SUM(BC59:BC60),2)</f>
        <v>0</v>
      </c>
      <c r="BD58" s="95">
        <f>ROUND(SUM(BD59:BD60),2)</f>
        <v>0</v>
      </c>
      <c r="BS58" s="96" t="s">
        <v>73</v>
      </c>
      <c r="BT58" s="96" t="s">
        <v>81</v>
      </c>
      <c r="BU58" s="96" t="s">
        <v>75</v>
      </c>
      <c r="BV58" s="96" t="s">
        <v>76</v>
      </c>
      <c r="BW58" s="96" t="s">
        <v>94</v>
      </c>
      <c r="BX58" s="96" t="s">
        <v>5</v>
      </c>
      <c r="CL58" s="96" t="s">
        <v>19</v>
      </c>
      <c r="CM58" s="96" t="s">
        <v>83</v>
      </c>
    </row>
    <row r="59" spans="1:91" s="4" customFormat="1" ht="16.5" customHeight="1">
      <c r="A59" s="97" t="s">
        <v>84</v>
      </c>
      <c r="B59" s="52"/>
      <c r="C59" s="98"/>
      <c r="D59" s="98"/>
      <c r="E59" s="353" t="s">
        <v>95</v>
      </c>
      <c r="F59" s="353"/>
      <c r="G59" s="353"/>
      <c r="H59" s="353"/>
      <c r="I59" s="353"/>
      <c r="J59" s="98"/>
      <c r="K59" s="353" t="s">
        <v>96</v>
      </c>
      <c r="L59" s="353"/>
      <c r="M59" s="353"/>
      <c r="N59" s="353"/>
      <c r="O59" s="353"/>
      <c r="P59" s="353"/>
      <c r="Q59" s="353"/>
      <c r="R59" s="353"/>
      <c r="S59" s="353"/>
      <c r="T59" s="353"/>
      <c r="U59" s="353"/>
      <c r="V59" s="353"/>
      <c r="W59" s="353"/>
      <c r="X59" s="353"/>
      <c r="Y59" s="353"/>
      <c r="Z59" s="353"/>
      <c r="AA59" s="353"/>
      <c r="AB59" s="353"/>
      <c r="AC59" s="353"/>
      <c r="AD59" s="353"/>
      <c r="AE59" s="353"/>
      <c r="AF59" s="353"/>
      <c r="AG59" s="351">
        <f>'SO 02.1 - Propustek v km ...'!J32</f>
        <v>0</v>
      </c>
      <c r="AH59" s="352"/>
      <c r="AI59" s="352"/>
      <c r="AJ59" s="352"/>
      <c r="AK59" s="352"/>
      <c r="AL59" s="352"/>
      <c r="AM59" s="352"/>
      <c r="AN59" s="351">
        <f t="shared" si="0"/>
        <v>0</v>
      </c>
      <c r="AO59" s="352"/>
      <c r="AP59" s="352"/>
      <c r="AQ59" s="99" t="s">
        <v>87</v>
      </c>
      <c r="AR59" s="54"/>
      <c r="AS59" s="100">
        <v>0</v>
      </c>
      <c r="AT59" s="101">
        <f t="shared" si="1"/>
        <v>0</v>
      </c>
      <c r="AU59" s="102">
        <f>'SO 02.1 - Propustek v km ...'!P98</f>
        <v>0</v>
      </c>
      <c r="AV59" s="101">
        <f>'SO 02.1 - Propustek v km ...'!J35</f>
        <v>0</v>
      </c>
      <c r="AW59" s="101">
        <f>'SO 02.1 - Propustek v km ...'!J36</f>
        <v>0</v>
      </c>
      <c r="AX59" s="101">
        <f>'SO 02.1 - Propustek v km ...'!J37</f>
        <v>0</v>
      </c>
      <c r="AY59" s="101">
        <f>'SO 02.1 - Propustek v km ...'!J38</f>
        <v>0</v>
      </c>
      <c r="AZ59" s="101">
        <f>'SO 02.1 - Propustek v km ...'!F35</f>
        <v>0</v>
      </c>
      <c r="BA59" s="101">
        <f>'SO 02.1 - Propustek v km ...'!F36</f>
        <v>0</v>
      </c>
      <c r="BB59" s="101">
        <f>'SO 02.1 - Propustek v km ...'!F37</f>
        <v>0</v>
      </c>
      <c r="BC59" s="101">
        <f>'SO 02.1 - Propustek v km ...'!F38</f>
        <v>0</v>
      </c>
      <c r="BD59" s="103">
        <f>'SO 02.1 - Propustek v km ...'!F39</f>
        <v>0</v>
      </c>
      <c r="BT59" s="104" t="s">
        <v>83</v>
      </c>
      <c r="BV59" s="104" t="s">
        <v>76</v>
      </c>
      <c r="BW59" s="104" t="s">
        <v>97</v>
      </c>
      <c r="BX59" s="104" t="s">
        <v>94</v>
      </c>
      <c r="CL59" s="104" t="s">
        <v>19</v>
      </c>
    </row>
    <row r="60" spans="1:91" s="4" customFormat="1" ht="16.5" customHeight="1">
      <c r="A60" s="97" t="s">
        <v>84</v>
      </c>
      <c r="B60" s="52"/>
      <c r="C60" s="98"/>
      <c r="D60" s="98"/>
      <c r="E60" s="353" t="s">
        <v>98</v>
      </c>
      <c r="F60" s="353"/>
      <c r="G60" s="353"/>
      <c r="H60" s="353"/>
      <c r="I60" s="353"/>
      <c r="J60" s="98"/>
      <c r="K60" s="353" t="s">
        <v>99</v>
      </c>
      <c r="L60" s="353"/>
      <c r="M60" s="353"/>
      <c r="N60" s="353"/>
      <c r="O60" s="353"/>
      <c r="P60" s="353"/>
      <c r="Q60" s="353"/>
      <c r="R60" s="353"/>
      <c r="S60" s="353"/>
      <c r="T60" s="353"/>
      <c r="U60" s="353"/>
      <c r="V60" s="353"/>
      <c r="W60" s="353"/>
      <c r="X60" s="353"/>
      <c r="Y60" s="353"/>
      <c r="Z60" s="353"/>
      <c r="AA60" s="353"/>
      <c r="AB60" s="353"/>
      <c r="AC60" s="353"/>
      <c r="AD60" s="353"/>
      <c r="AE60" s="353"/>
      <c r="AF60" s="353"/>
      <c r="AG60" s="351">
        <f>'SO 02.2 - Svršek v km 158...'!J32</f>
        <v>0</v>
      </c>
      <c r="AH60" s="352"/>
      <c r="AI60" s="352"/>
      <c r="AJ60" s="352"/>
      <c r="AK60" s="352"/>
      <c r="AL60" s="352"/>
      <c r="AM60" s="352"/>
      <c r="AN60" s="351">
        <f t="shared" si="0"/>
        <v>0</v>
      </c>
      <c r="AO60" s="352"/>
      <c r="AP60" s="352"/>
      <c r="AQ60" s="99" t="s">
        <v>87</v>
      </c>
      <c r="AR60" s="54"/>
      <c r="AS60" s="100">
        <v>0</v>
      </c>
      <c r="AT60" s="101">
        <f t="shared" si="1"/>
        <v>0</v>
      </c>
      <c r="AU60" s="102">
        <f>'SO 02.2 - Svršek v km 158...'!P88</f>
        <v>0</v>
      </c>
      <c r="AV60" s="101">
        <f>'SO 02.2 - Svršek v km 158...'!J35</f>
        <v>0</v>
      </c>
      <c r="AW60" s="101">
        <f>'SO 02.2 - Svršek v km 158...'!J36</f>
        <v>0</v>
      </c>
      <c r="AX60" s="101">
        <f>'SO 02.2 - Svršek v km 158...'!J37</f>
        <v>0</v>
      </c>
      <c r="AY60" s="101">
        <f>'SO 02.2 - Svršek v km 158...'!J38</f>
        <v>0</v>
      </c>
      <c r="AZ60" s="101">
        <f>'SO 02.2 - Svršek v km 158...'!F35</f>
        <v>0</v>
      </c>
      <c r="BA60" s="101">
        <f>'SO 02.2 - Svršek v km 158...'!F36</f>
        <v>0</v>
      </c>
      <c r="BB60" s="101">
        <f>'SO 02.2 - Svršek v km 158...'!F37</f>
        <v>0</v>
      </c>
      <c r="BC60" s="101">
        <f>'SO 02.2 - Svršek v km 158...'!F38</f>
        <v>0</v>
      </c>
      <c r="BD60" s="103">
        <f>'SO 02.2 - Svršek v km 158...'!F39</f>
        <v>0</v>
      </c>
      <c r="BT60" s="104" t="s">
        <v>83</v>
      </c>
      <c r="BV60" s="104" t="s">
        <v>76</v>
      </c>
      <c r="BW60" s="104" t="s">
        <v>100</v>
      </c>
      <c r="BX60" s="104" t="s">
        <v>94</v>
      </c>
      <c r="CL60" s="104" t="s">
        <v>19</v>
      </c>
    </row>
    <row r="61" spans="1:91" s="7" customFormat="1" ht="16.5" customHeight="1">
      <c r="B61" s="87"/>
      <c r="C61" s="88"/>
      <c r="D61" s="350" t="s">
        <v>101</v>
      </c>
      <c r="E61" s="350"/>
      <c r="F61" s="350"/>
      <c r="G61" s="350"/>
      <c r="H61" s="350"/>
      <c r="I61" s="89"/>
      <c r="J61" s="350" t="s">
        <v>102</v>
      </c>
      <c r="K61" s="350"/>
      <c r="L61" s="350"/>
      <c r="M61" s="350"/>
      <c r="N61" s="350"/>
      <c r="O61" s="350"/>
      <c r="P61" s="350"/>
      <c r="Q61" s="350"/>
      <c r="R61" s="350"/>
      <c r="S61" s="350"/>
      <c r="T61" s="350"/>
      <c r="U61" s="350"/>
      <c r="V61" s="350"/>
      <c r="W61" s="350"/>
      <c r="X61" s="350"/>
      <c r="Y61" s="350"/>
      <c r="Z61" s="350"/>
      <c r="AA61" s="350"/>
      <c r="AB61" s="350"/>
      <c r="AC61" s="350"/>
      <c r="AD61" s="350"/>
      <c r="AE61" s="350"/>
      <c r="AF61" s="350"/>
      <c r="AG61" s="347">
        <f>ROUND(SUM(AG62:AG63),2)</f>
        <v>0</v>
      </c>
      <c r="AH61" s="348"/>
      <c r="AI61" s="348"/>
      <c r="AJ61" s="348"/>
      <c r="AK61" s="348"/>
      <c r="AL61" s="348"/>
      <c r="AM61" s="348"/>
      <c r="AN61" s="349">
        <f t="shared" si="0"/>
        <v>0</v>
      </c>
      <c r="AO61" s="348"/>
      <c r="AP61" s="348"/>
      <c r="AQ61" s="90" t="s">
        <v>80</v>
      </c>
      <c r="AR61" s="91"/>
      <c r="AS61" s="92">
        <f>ROUND(SUM(AS62:AS63),2)</f>
        <v>0</v>
      </c>
      <c r="AT61" s="93">
        <f t="shared" si="1"/>
        <v>0</v>
      </c>
      <c r="AU61" s="94">
        <f>ROUND(SUM(AU62:AU63),5)</f>
        <v>0</v>
      </c>
      <c r="AV61" s="93">
        <f>ROUND(AZ61*L29,2)</f>
        <v>0</v>
      </c>
      <c r="AW61" s="93">
        <f>ROUND(BA61*L30,2)</f>
        <v>0</v>
      </c>
      <c r="AX61" s="93">
        <f>ROUND(BB61*L29,2)</f>
        <v>0</v>
      </c>
      <c r="AY61" s="93">
        <f>ROUND(BC61*L30,2)</f>
        <v>0</v>
      </c>
      <c r="AZ61" s="93">
        <f>ROUND(SUM(AZ62:AZ63),2)</f>
        <v>0</v>
      </c>
      <c r="BA61" s="93">
        <f>ROUND(SUM(BA62:BA63),2)</f>
        <v>0</v>
      </c>
      <c r="BB61" s="93">
        <f>ROUND(SUM(BB62:BB63),2)</f>
        <v>0</v>
      </c>
      <c r="BC61" s="93">
        <f>ROUND(SUM(BC62:BC63),2)</f>
        <v>0</v>
      </c>
      <c r="BD61" s="95">
        <f>ROUND(SUM(BD62:BD63),2)</f>
        <v>0</v>
      </c>
      <c r="BS61" s="96" t="s">
        <v>73</v>
      </c>
      <c r="BT61" s="96" t="s">
        <v>81</v>
      </c>
      <c r="BU61" s="96" t="s">
        <v>75</v>
      </c>
      <c r="BV61" s="96" t="s">
        <v>76</v>
      </c>
      <c r="BW61" s="96" t="s">
        <v>103</v>
      </c>
      <c r="BX61" s="96" t="s">
        <v>5</v>
      </c>
      <c r="CL61" s="96" t="s">
        <v>19</v>
      </c>
      <c r="CM61" s="96" t="s">
        <v>83</v>
      </c>
    </row>
    <row r="62" spans="1:91" s="4" customFormat="1" ht="16.5" customHeight="1">
      <c r="A62" s="97" t="s">
        <v>84</v>
      </c>
      <c r="B62" s="52"/>
      <c r="C62" s="98"/>
      <c r="D62" s="98"/>
      <c r="E62" s="353" t="s">
        <v>78</v>
      </c>
      <c r="F62" s="353"/>
      <c r="G62" s="353"/>
      <c r="H62" s="353"/>
      <c r="I62" s="353"/>
      <c r="J62" s="98"/>
      <c r="K62" s="353" t="s">
        <v>101</v>
      </c>
      <c r="L62" s="353"/>
      <c r="M62" s="353"/>
      <c r="N62" s="353"/>
      <c r="O62" s="353"/>
      <c r="P62" s="353"/>
      <c r="Q62" s="353"/>
      <c r="R62" s="353"/>
      <c r="S62" s="353"/>
      <c r="T62" s="353"/>
      <c r="U62" s="353"/>
      <c r="V62" s="353"/>
      <c r="W62" s="353"/>
      <c r="X62" s="353"/>
      <c r="Y62" s="353"/>
      <c r="Z62" s="353"/>
      <c r="AA62" s="353"/>
      <c r="AB62" s="353"/>
      <c r="AC62" s="353"/>
      <c r="AD62" s="353"/>
      <c r="AE62" s="353"/>
      <c r="AF62" s="353"/>
      <c r="AG62" s="351">
        <f>'SO 01 - VRN'!J32</f>
        <v>0</v>
      </c>
      <c r="AH62" s="352"/>
      <c r="AI62" s="352"/>
      <c r="AJ62" s="352"/>
      <c r="AK62" s="352"/>
      <c r="AL62" s="352"/>
      <c r="AM62" s="352"/>
      <c r="AN62" s="351">
        <f t="shared" si="0"/>
        <v>0</v>
      </c>
      <c r="AO62" s="352"/>
      <c r="AP62" s="352"/>
      <c r="AQ62" s="99" t="s">
        <v>87</v>
      </c>
      <c r="AR62" s="54"/>
      <c r="AS62" s="100">
        <v>0</v>
      </c>
      <c r="AT62" s="101">
        <f t="shared" si="1"/>
        <v>0</v>
      </c>
      <c r="AU62" s="102">
        <f>'SO 01 - VRN'!P90</f>
        <v>0</v>
      </c>
      <c r="AV62" s="101">
        <f>'SO 01 - VRN'!J35</f>
        <v>0</v>
      </c>
      <c r="AW62" s="101">
        <f>'SO 01 - VRN'!J36</f>
        <v>0</v>
      </c>
      <c r="AX62" s="101">
        <f>'SO 01 - VRN'!J37</f>
        <v>0</v>
      </c>
      <c r="AY62" s="101">
        <f>'SO 01 - VRN'!J38</f>
        <v>0</v>
      </c>
      <c r="AZ62" s="101">
        <f>'SO 01 - VRN'!F35</f>
        <v>0</v>
      </c>
      <c r="BA62" s="101">
        <f>'SO 01 - VRN'!F36</f>
        <v>0</v>
      </c>
      <c r="BB62" s="101">
        <f>'SO 01 - VRN'!F37</f>
        <v>0</v>
      </c>
      <c r="BC62" s="101">
        <f>'SO 01 - VRN'!F38</f>
        <v>0</v>
      </c>
      <c r="BD62" s="103">
        <f>'SO 01 - VRN'!F39</f>
        <v>0</v>
      </c>
      <c r="BT62" s="104" t="s">
        <v>83</v>
      </c>
      <c r="BV62" s="104" t="s">
        <v>76</v>
      </c>
      <c r="BW62" s="104" t="s">
        <v>104</v>
      </c>
      <c r="BX62" s="104" t="s">
        <v>103</v>
      </c>
      <c r="CL62" s="104" t="s">
        <v>19</v>
      </c>
    </row>
    <row r="63" spans="1:91" s="4" customFormat="1" ht="16.5" customHeight="1">
      <c r="A63" s="97" t="s">
        <v>84</v>
      </c>
      <c r="B63" s="52"/>
      <c r="C63" s="98"/>
      <c r="D63" s="98"/>
      <c r="E63" s="353" t="s">
        <v>92</v>
      </c>
      <c r="F63" s="353"/>
      <c r="G63" s="353"/>
      <c r="H63" s="353"/>
      <c r="I63" s="353"/>
      <c r="J63" s="98"/>
      <c r="K63" s="353" t="s">
        <v>101</v>
      </c>
      <c r="L63" s="353"/>
      <c r="M63" s="353"/>
      <c r="N63" s="353"/>
      <c r="O63" s="353"/>
      <c r="P63" s="353"/>
      <c r="Q63" s="353"/>
      <c r="R63" s="353"/>
      <c r="S63" s="353"/>
      <c r="T63" s="353"/>
      <c r="U63" s="353"/>
      <c r="V63" s="353"/>
      <c r="W63" s="353"/>
      <c r="X63" s="353"/>
      <c r="Y63" s="353"/>
      <c r="Z63" s="353"/>
      <c r="AA63" s="353"/>
      <c r="AB63" s="353"/>
      <c r="AC63" s="353"/>
      <c r="AD63" s="353"/>
      <c r="AE63" s="353"/>
      <c r="AF63" s="353"/>
      <c r="AG63" s="351">
        <f>'SO 02 - VRN'!J32</f>
        <v>0</v>
      </c>
      <c r="AH63" s="352"/>
      <c r="AI63" s="352"/>
      <c r="AJ63" s="352"/>
      <c r="AK63" s="352"/>
      <c r="AL63" s="352"/>
      <c r="AM63" s="352"/>
      <c r="AN63" s="351">
        <f t="shared" si="0"/>
        <v>0</v>
      </c>
      <c r="AO63" s="352"/>
      <c r="AP63" s="352"/>
      <c r="AQ63" s="99" t="s">
        <v>87</v>
      </c>
      <c r="AR63" s="54"/>
      <c r="AS63" s="105">
        <v>0</v>
      </c>
      <c r="AT63" s="106">
        <f t="shared" si="1"/>
        <v>0</v>
      </c>
      <c r="AU63" s="107">
        <f>'SO 02 - VRN'!P90</f>
        <v>0</v>
      </c>
      <c r="AV63" s="106">
        <f>'SO 02 - VRN'!J35</f>
        <v>0</v>
      </c>
      <c r="AW63" s="106">
        <f>'SO 02 - VRN'!J36</f>
        <v>0</v>
      </c>
      <c r="AX63" s="106">
        <f>'SO 02 - VRN'!J37</f>
        <v>0</v>
      </c>
      <c r="AY63" s="106">
        <f>'SO 02 - VRN'!J38</f>
        <v>0</v>
      </c>
      <c r="AZ63" s="106">
        <f>'SO 02 - VRN'!F35</f>
        <v>0</v>
      </c>
      <c r="BA63" s="106">
        <f>'SO 02 - VRN'!F36</f>
        <v>0</v>
      </c>
      <c r="BB63" s="106">
        <f>'SO 02 - VRN'!F37</f>
        <v>0</v>
      </c>
      <c r="BC63" s="106">
        <f>'SO 02 - VRN'!F38</f>
        <v>0</v>
      </c>
      <c r="BD63" s="108">
        <f>'SO 02 - VRN'!F39</f>
        <v>0</v>
      </c>
      <c r="BT63" s="104" t="s">
        <v>83</v>
      </c>
      <c r="BV63" s="104" t="s">
        <v>76</v>
      </c>
      <c r="BW63" s="104" t="s">
        <v>105</v>
      </c>
      <c r="BX63" s="104" t="s">
        <v>103</v>
      </c>
      <c r="CL63" s="104" t="s">
        <v>19</v>
      </c>
    </row>
    <row r="64" spans="1:91" s="2" customFormat="1" ht="30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40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</row>
    <row r="65" spans="1:57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0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</sheetData>
  <sheetProtection algorithmName="SHA-512" hashValue="EWzzkwVjuUCU4xCxdXovwea2jtN8eWScxVsgGaMRhNkDevGJErukOMjoN466X3hSaD31otlVNva4pBZFKwugug==" saltValue="IIBm+sYSY8vG2n5A9cXLtjyWpD/emvhQG0Grim3RpK4FwDGCb2js2zwfQ3koVwS4ZlWZgVpPk0IMXTFHsga0QQ==" spinCount="100000" sheet="1" objects="1" scenarios="1" formatColumns="0" formatRows="0"/>
  <mergeCells count="7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6" location="'SO 01.1 - Propustek v km ...'!C2" display="/"/>
    <hyperlink ref="A57" location="'SO 01.2 - Svršek v km 121...'!C2" display="/"/>
    <hyperlink ref="A59" location="'SO 02.1 - Propustek v km ...'!C2" display="/"/>
    <hyperlink ref="A60" location="'SO 02.2 - Svršek v km 158...'!C2" display="/"/>
    <hyperlink ref="A62" location="'SO 01 - VRN'!C2" display="/"/>
    <hyperlink ref="A63" location="'SO 02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AT2" s="18" t="s">
        <v>88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83</v>
      </c>
    </row>
    <row r="4" spans="1:46" s="1" customFormat="1" ht="24.95" customHeight="1">
      <c r="B4" s="21"/>
      <c r="D4" s="111" t="s">
        <v>106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6" t="str">
        <f>'Rekapitulace zakázky'!K6</f>
        <v>Oprava propustku v úseku Újezdec u Luhačovic - Býlnice na trati Brno - Vlárský průsmyk - 1. etapa</v>
      </c>
      <c r="F7" s="377"/>
      <c r="G7" s="377"/>
      <c r="H7" s="377"/>
      <c r="L7" s="21"/>
    </row>
    <row r="8" spans="1:46" s="1" customFormat="1" ht="12" customHeight="1">
      <c r="B8" s="21"/>
      <c r="D8" s="113" t="s">
        <v>107</v>
      </c>
      <c r="L8" s="21"/>
    </row>
    <row r="9" spans="1:46" s="2" customFormat="1" ht="16.5" customHeight="1">
      <c r="A9" s="35"/>
      <c r="B9" s="40"/>
      <c r="C9" s="35"/>
      <c r="D9" s="35"/>
      <c r="E9" s="376" t="s">
        <v>108</v>
      </c>
      <c r="F9" s="378"/>
      <c r="G9" s="378"/>
      <c r="H9" s="378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109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9" t="s">
        <v>110</v>
      </c>
      <c r="F11" s="378"/>
      <c r="G11" s="378"/>
      <c r="H11" s="378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>
        <f>'Rekapitulace zakázky'!AN8</f>
        <v>0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24</v>
      </c>
      <c r="E16" s="35"/>
      <c r="F16" s="35"/>
      <c r="G16" s="35"/>
      <c r="H16" s="35"/>
      <c r="I16" s="113" t="s">
        <v>25</v>
      </c>
      <c r="J16" s="104" t="s">
        <v>26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25</v>
      </c>
      <c r="J19" s="31" t="str">
        <f>'Rekapitulace zakázky'!AN13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0" t="str">
        <f>'Rekapitulace zakázky'!E14</f>
        <v>Vyplň údaj</v>
      </c>
      <c r="F20" s="381"/>
      <c r="G20" s="381"/>
      <c r="H20" s="381"/>
      <c r="I20" s="113" t="s">
        <v>28</v>
      </c>
      <c r="J20" s="31" t="str">
        <f>'Rekapitulace zakázky'!AN14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25</v>
      </c>
      <c r="J22" s="104" t="s">
        <v>32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33</v>
      </c>
      <c r="F23" s="35"/>
      <c r="G23" s="35"/>
      <c r="H23" s="35"/>
      <c r="I23" s="113" t="s">
        <v>28</v>
      </c>
      <c r="J23" s="104" t="s">
        <v>34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25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37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38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2" t="s">
        <v>19</v>
      </c>
      <c r="F29" s="382"/>
      <c r="G29" s="382"/>
      <c r="H29" s="382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40</v>
      </c>
      <c r="E32" s="35"/>
      <c r="F32" s="35"/>
      <c r="G32" s="35"/>
      <c r="H32" s="35"/>
      <c r="I32" s="35"/>
      <c r="J32" s="121">
        <f>ROUND(J98,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42</v>
      </c>
      <c r="G34" s="35"/>
      <c r="H34" s="35"/>
      <c r="I34" s="122" t="s">
        <v>41</v>
      </c>
      <c r="J34" s="122" t="s">
        <v>43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44</v>
      </c>
      <c r="E35" s="113" t="s">
        <v>45</v>
      </c>
      <c r="F35" s="124">
        <f>ROUND((SUM(BE98:BE374)),  2)</f>
        <v>0</v>
      </c>
      <c r="G35" s="35"/>
      <c r="H35" s="35"/>
      <c r="I35" s="125">
        <v>0.21</v>
      </c>
      <c r="J35" s="124">
        <f>ROUND(((SUM(BE98:BE374))*I35),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46</v>
      </c>
      <c r="F36" s="124">
        <f>ROUND((SUM(BF98:BF374)),  2)</f>
        <v>0</v>
      </c>
      <c r="G36" s="35"/>
      <c r="H36" s="35"/>
      <c r="I36" s="125">
        <v>0.15</v>
      </c>
      <c r="J36" s="124">
        <f>ROUND(((SUM(BF98:BF374))*I36),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ROUND((SUM(BG98:BG374)),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48</v>
      </c>
      <c r="F38" s="124">
        <f>ROUND((SUM(BH98:BH374)),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49</v>
      </c>
      <c r="F39" s="124">
        <f>ROUND((SUM(BI98:BI374)),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50</v>
      </c>
      <c r="E41" s="128"/>
      <c r="F41" s="128"/>
      <c r="G41" s="129" t="s">
        <v>51</v>
      </c>
      <c r="H41" s="130" t="s">
        <v>52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111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83" t="str">
        <f>E7</f>
        <v>Oprava propustku v úseku Újezdec u Luhačovic - Býlnice na trati Brno - Vlárský průsmyk - 1. etapa</v>
      </c>
      <c r="F50" s="384"/>
      <c r="G50" s="384"/>
      <c r="H50" s="384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3" t="s">
        <v>108</v>
      </c>
      <c r="F52" s="385"/>
      <c r="G52" s="385"/>
      <c r="H52" s="385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109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SO 01.1 - Propustek v km 121,174</v>
      </c>
      <c r="F54" s="385"/>
      <c r="G54" s="385"/>
      <c r="H54" s="385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Šumice</v>
      </c>
      <c r="G56" s="37"/>
      <c r="H56" s="37"/>
      <c r="I56" s="30" t="s">
        <v>23</v>
      </c>
      <c r="J56" s="60">
        <f>IF(J14="","",J14)</f>
        <v>0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24</v>
      </c>
      <c r="D58" s="37"/>
      <c r="E58" s="37"/>
      <c r="F58" s="28" t="str">
        <f>E17</f>
        <v xml:space="preserve">Správa železniční dopravní cesty, s. o., </v>
      </c>
      <c r="G58" s="37"/>
      <c r="H58" s="37"/>
      <c r="I58" s="30" t="s">
        <v>31</v>
      </c>
      <c r="J58" s="33" t="str">
        <f>E23</f>
        <v>Dopravní projektování, spol. s 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>Ing. Ondřej Brozda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112</v>
      </c>
      <c r="D61" s="138"/>
      <c r="E61" s="138"/>
      <c r="F61" s="138"/>
      <c r="G61" s="138"/>
      <c r="H61" s="138"/>
      <c r="I61" s="138"/>
      <c r="J61" s="139" t="s">
        <v>113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72</v>
      </c>
      <c r="D63" s="37"/>
      <c r="E63" s="37"/>
      <c r="F63" s="37"/>
      <c r="G63" s="37"/>
      <c r="H63" s="37"/>
      <c r="I63" s="37"/>
      <c r="J63" s="78">
        <f>J98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114</v>
      </c>
    </row>
    <row r="64" spans="1:47" s="9" customFormat="1" ht="24.95" customHeight="1">
      <c r="B64" s="141"/>
      <c r="C64" s="142"/>
      <c r="D64" s="143" t="s">
        <v>115</v>
      </c>
      <c r="E64" s="144"/>
      <c r="F64" s="144"/>
      <c r="G64" s="144"/>
      <c r="H64" s="144"/>
      <c r="I64" s="144"/>
      <c r="J64" s="145">
        <f>J99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116</v>
      </c>
      <c r="E65" s="149"/>
      <c r="F65" s="149"/>
      <c r="G65" s="149"/>
      <c r="H65" s="149"/>
      <c r="I65" s="149"/>
      <c r="J65" s="150">
        <f>J100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117</v>
      </c>
      <c r="E66" s="149"/>
      <c r="F66" s="149"/>
      <c r="G66" s="149"/>
      <c r="H66" s="149"/>
      <c r="I66" s="149"/>
      <c r="J66" s="150">
        <f>J186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118</v>
      </c>
      <c r="E67" s="149"/>
      <c r="F67" s="149"/>
      <c r="G67" s="149"/>
      <c r="H67" s="149"/>
      <c r="I67" s="149"/>
      <c r="J67" s="150">
        <f>J214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119</v>
      </c>
      <c r="E68" s="149"/>
      <c r="F68" s="149"/>
      <c r="G68" s="149"/>
      <c r="H68" s="149"/>
      <c r="I68" s="149"/>
      <c r="J68" s="150">
        <f>J229</f>
        <v>0</v>
      </c>
      <c r="K68" s="98"/>
      <c r="L68" s="151"/>
    </row>
    <row r="69" spans="1:31" s="10" customFormat="1" ht="19.899999999999999" customHeight="1">
      <c r="B69" s="147"/>
      <c r="C69" s="98"/>
      <c r="D69" s="148" t="s">
        <v>120</v>
      </c>
      <c r="E69" s="149"/>
      <c r="F69" s="149"/>
      <c r="G69" s="149"/>
      <c r="H69" s="149"/>
      <c r="I69" s="149"/>
      <c r="J69" s="150">
        <f>J248</f>
        <v>0</v>
      </c>
      <c r="K69" s="98"/>
      <c r="L69" s="151"/>
    </row>
    <row r="70" spans="1:31" s="10" customFormat="1" ht="19.899999999999999" customHeight="1">
      <c r="B70" s="147"/>
      <c r="C70" s="98"/>
      <c r="D70" s="148" t="s">
        <v>121</v>
      </c>
      <c r="E70" s="149"/>
      <c r="F70" s="149"/>
      <c r="G70" s="149"/>
      <c r="H70" s="149"/>
      <c r="I70" s="149"/>
      <c r="J70" s="150">
        <f>J278</f>
        <v>0</v>
      </c>
      <c r="K70" s="98"/>
      <c r="L70" s="151"/>
    </row>
    <row r="71" spans="1:31" s="10" customFormat="1" ht="19.899999999999999" customHeight="1">
      <c r="B71" s="147"/>
      <c r="C71" s="98"/>
      <c r="D71" s="148" t="s">
        <v>122</v>
      </c>
      <c r="E71" s="149"/>
      <c r="F71" s="149"/>
      <c r="G71" s="149"/>
      <c r="H71" s="149"/>
      <c r="I71" s="149"/>
      <c r="J71" s="150">
        <f>J305</f>
        <v>0</v>
      </c>
      <c r="K71" s="98"/>
      <c r="L71" s="151"/>
    </row>
    <row r="72" spans="1:31" s="9" customFormat="1" ht="24.95" customHeight="1">
      <c r="B72" s="141"/>
      <c r="C72" s="142"/>
      <c r="D72" s="143" t="s">
        <v>123</v>
      </c>
      <c r="E72" s="144"/>
      <c r="F72" s="144"/>
      <c r="G72" s="144"/>
      <c r="H72" s="144"/>
      <c r="I72" s="144"/>
      <c r="J72" s="145">
        <f>J313</f>
        <v>0</v>
      </c>
      <c r="K72" s="142"/>
      <c r="L72" s="146"/>
    </row>
    <row r="73" spans="1:31" s="10" customFormat="1" ht="19.899999999999999" customHeight="1">
      <c r="B73" s="147"/>
      <c r="C73" s="98"/>
      <c r="D73" s="148" t="s">
        <v>124</v>
      </c>
      <c r="E73" s="149"/>
      <c r="F73" s="149"/>
      <c r="G73" s="149"/>
      <c r="H73" s="149"/>
      <c r="I73" s="149"/>
      <c r="J73" s="150">
        <f>J314</f>
        <v>0</v>
      </c>
      <c r="K73" s="98"/>
      <c r="L73" s="151"/>
    </row>
    <row r="74" spans="1:31" s="9" customFormat="1" ht="24.95" customHeight="1">
      <c r="B74" s="141"/>
      <c r="C74" s="142"/>
      <c r="D74" s="143" t="s">
        <v>125</v>
      </c>
      <c r="E74" s="144"/>
      <c r="F74" s="144"/>
      <c r="G74" s="144"/>
      <c r="H74" s="144"/>
      <c r="I74" s="144"/>
      <c r="J74" s="145">
        <f>J329</f>
        <v>0</v>
      </c>
      <c r="K74" s="142"/>
      <c r="L74" s="146"/>
    </row>
    <row r="75" spans="1:31" s="10" customFormat="1" ht="19.899999999999999" customHeight="1">
      <c r="B75" s="147"/>
      <c r="C75" s="98"/>
      <c r="D75" s="148" t="s">
        <v>126</v>
      </c>
      <c r="E75" s="149"/>
      <c r="F75" s="149"/>
      <c r="G75" s="149"/>
      <c r="H75" s="149"/>
      <c r="I75" s="149"/>
      <c r="J75" s="150">
        <f>J330</f>
        <v>0</v>
      </c>
      <c r="K75" s="98"/>
      <c r="L75" s="151"/>
    </row>
    <row r="76" spans="1:31" s="10" customFormat="1" ht="19.899999999999999" customHeight="1">
      <c r="B76" s="147"/>
      <c r="C76" s="98"/>
      <c r="D76" s="148" t="s">
        <v>127</v>
      </c>
      <c r="E76" s="149"/>
      <c r="F76" s="149"/>
      <c r="G76" s="149"/>
      <c r="H76" s="149"/>
      <c r="I76" s="149"/>
      <c r="J76" s="150">
        <f>J351</f>
        <v>0</v>
      </c>
      <c r="K76" s="98"/>
      <c r="L76" s="151"/>
    </row>
    <row r="77" spans="1:31" s="2" customFormat="1" ht="21.7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82" spans="1:31" s="2" customFormat="1" ht="6.95" customHeight="1">
      <c r="A82" s="35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24.95" customHeight="1">
      <c r="A83" s="35"/>
      <c r="B83" s="36"/>
      <c r="C83" s="24" t="s">
        <v>128</v>
      </c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2" customHeight="1">
      <c r="A85" s="35"/>
      <c r="B85" s="36"/>
      <c r="C85" s="30" t="s">
        <v>16</v>
      </c>
      <c r="D85" s="37"/>
      <c r="E85" s="37"/>
      <c r="F85" s="37"/>
      <c r="G85" s="37"/>
      <c r="H85" s="37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2" customFormat="1" ht="26.25" customHeight="1">
      <c r="A86" s="35"/>
      <c r="B86" s="36"/>
      <c r="C86" s="37"/>
      <c r="D86" s="37"/>
      <c r="E86" s="383" t="str">
        <f>E7</f>
        <v>Oprava propustku v úseku Újezdec u Luhačovic - Býlnice na trati Brno - Vlárský průsmyk - 1. etapa</v>
      </c>
      <c r="F86" s="384"/>
      <c r="G86" s="384"/>
      <c r="H86" s="384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31" s="1" customFormat="1" ht="12" customHeight="1">
      <c r="B87" s="22"/>
      <c r="C87" s="30" t="s">
        <v>107</v>
      </c>
      <c r="D87" s="23"/>
      <c r="E87" s="23"/>
      <c r="F87" s="23"/>
      <c r="G87" s="23"/>
      <c r="H87" s="23"/>
      <c r="I87" s="23"/>
      <c r="J87" s="23"/>
      <c r="K87" s="23"/>
      <c r="L87" s="21"/>
    </row>
    <row r="88" spans="1:31" s="2" customFormat="1" ht="16.5" customHeight="1">
      <c r="A88" s="35"/>
      <c r="B88" s="36"/>
      <c r="C88" s="37"/>
      <c r="D88" s="37"/>
      <c r="E88" s="383" t="s">
        <v>108</v>
      </c>
      <c r="F88" s="385"/>
      <c r="G88" s="385"/>
      <c r="H88" s="385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2" customHeight="1">
      <c r="A89" s="35"/>
      <c r="B89" s="36"/>
      <c r="C89" s="30" t="s">
        <v>109</v>
      </c>
      <c r="D89" s="37"/>
      <c r="E89" s="37"/>
      <c r="F89" s="37"/>
      <c r="G89" s="37"/>
      <c r="H89" s="37"/>
      <c r="I89" s="37"/>
      <c r="J89" s="37"/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6.5" customHeight="1">
      <c r="A90" s="35"/>
      <c r="B90" s="36"/>
      <c r="C90" s="37"/>
      <c r="D90" s="37"/>
      <c r="E90" s="332" t="str">
        <f>E11</f>
        <v>SO 01.1 - Propustek v km 121,174</v>
      </c>
      <c r="F90" s="385"/>
      <c r="G90" s="385"/>
      <c r="H90" s="385"/>
      <c r="I90" s="37"/>
      <c r="J90" s="37"/>
      <c r="K90" s="37"/>
      <c r="L90" s="114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6.9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14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12" customHeight="1">
      <c r="A92" s="35"/>
      <c r="B92" s="36"/>
      <c r="C92" s="30" t="s">
        <v>21</v>
      </c>
      <c r="D92" s="37"/>
      <c r="E92" s="37"/>
      <c r="F92" s="28" t="str">
        <f>F14</f>
        <v>Šumice</v>
      </c>
      <c r="G92" s="37"/>
      <c r="H92" s="37"/>
      <c r="I92" s="30" t="s">
        <v>23</v>
      </c>
      <c r="J92" s="60">
        <f>IF(J14="","",J14)</f>
        <v>0</v>
      </c>
      <c r="K92" s="37"/>
      <c r="L92" s="114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6.9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114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25.7" customHeight="1">
      <c r="A94" s="35"/>
      <c r="B94" s="36"/>
      <c r="C94" s="30" t="s">
        <v>24</v>
      </c>
      <c r="D94" s="37"/>
      <c r="E94" s="37"/>
      <c r="F94" s="28" t="str">
        <f>E17</f>
        <v xml:space="preserve">Správa železniční dopravní cesty, s. o., </v>
      </c>
      <c r="G94" s="37"/>
      <c r="H94" s="37"/>
      <c r="I94" s="30" t="s">
        <v>31</v>
      </c>
      <c r="J94" s="33" t="str">
        <f>E23</f>
        <v>Dopravní projektování, spol. s r.o.</v>
      </c>
      <c r="K94" s="37"/>
      <c r="L94" s="114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29</v>
      </c>
      <c r="D95" s="37"/>
      <c r="E95" s="37"/>
      <c r="F95" s="28" t="str">
        <f>IF(E20="","",E20)</f>
        <v>Vyplň údaj</v>
      </c>
      <c r="G95" s="37"/>
      <c r="H95" s="37"/>
      <c r="I95" s="30" t="s">
        <v>36</v>
      </c>
      <c r="J95" s="33" t="str">
        <f>E26</f>
        <v>Ing. Ondřej Brozda</v>
      </c>
      <c r="K95" s="37"/>
      <c r="L95" s="114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0.35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114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11" customFormat="1" ht="29.25" customHeight="1">
      <c r="A97" s="152"/>
      <c r="B97" s="153"/>
      <c r="C97" s="154" t="s">
        <v>129</v>
      </c>
      <c r="D97" s="155" t="s">
        <v>59</v>
      </c>
      <c r="E97" s="155" t="s">
        <v>55</v>
      </c>
      <c r="F97" s="155" t="s">
        <v>56</v>
      </c>
      <c r="G97" s="155" t="s">
        <v>130</v>
      </c>
      <c r="H97" s="155" t="s">
        <v>131</v>
      </c>
      <c r="I97" s="155" t="s">
        <v>132</v>
      </c>
      <c r="J97" s="155" t="s">
        <v>113</v>
      </c>
      <c r="K97" s="156" t="s">
        <v>133</v>
      </c>
      <c r="L97" s="157"/>
      <c r="M97" s="69" t="s">
        <v>19</v>
      </c>
      <c r="N97" s="70" t="s">
        <v>44</v>
      </c>
      <c r="O97" s="70" t="s">
        <v>134</v>
      </c>
      <c r="P97" s="70" t="s">
        <v>135</v>
      </c>
      <c r="Q97" s="70" t="s">
        <v>136</v>
      </c>
      <c r="R97" s="70" t="s">
        <v>137</v>
      </c>
      <c r="S97" s="70" t="s">
        <v>138</v>
      </c>
      <c r="T97" s="71" t="s">
        <v>139</v>
      </c>
      <c r="U97" s="152"/>
      <c r="V97" s="152"/>
      <c r="W97" s="152"/>
      <c r="X97" s="152"/>
      <c r="Y97" s="152"/>
      <c r="Z97" s="152"/>
      <c r="AA97" s="152"/>
      <c r="AB97" s="152"/>
      <c r="AC97" s="152"/>
      <c r="AD97" s="152"/>
      <c r="AE97" s="152"/>
    </row>
    <row r="98" spans="1:65" s="2" customFormat="1" ht="22.9" customHeight="1">
      <c r="A98" s="35"/>
      <c r="B98" s="36"/>
      <c r="C98" s="76" t="s">
        <v>140</v>
      </c>
      <c r="D98" s="37"/>
      <c r="E98" s="37"/>
      <c r="F98" s="37"/>
      <c r="G98" s="37"/>
      <c r="H98" s="37"/>
      <c r="I98" s="37"/>
      <c r="J98" s="158">
        <f>BK98</f>
        <v>0</v>
      </c>
      <c r="K98" s="37"/>
      <c r="L98" s="40"/>
      <c r="M98" s="72"/>
      <c r="N98" s="159"/>
      <c r="O98" s="73"/>
      <c r="P98" s="160">
        <f>P99+P313+P329</f>
        <v>0</v>
      </c>
      <c r="Q98" s="73"/>
      <c r="R98" s="160">
        <f>R99+R313+R329</f>
        <v>322.80693374999998</v>
      </c>
      <c r="S98" s="73"/>
      <c r="T98" s="161">
        <f>T99+T313+T329</f>
        <v>111.72340000000001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73</v>
      </c>
      <c r="AU98" s="18" t="s">
        <v>114</v>
      </c>
      <c r="BK98" s="162">
        <f>BK99+BK313+BK329</f>
        <v>0</v>
      </c>
    </row>
    <row r="99" spans="1:65" s="12" customFormat="1" ht="25.9" customHeight="1">
      <c r="B99" s="163"/>
      <c r="C99" s="164"/>
      <c r="D99" s="165" t="s">
        <v>73</v>
      </c>
      <c r="E99" s="166" t="s">
        <v>141</v>
      </c>
      <c r="F99" s="166" t="s">
        <v>142</v>
      </c>
      <c r="G99" s="164"/>
      <c r="H99" s="164"/>
      <c r="I99" s="167"/>
      <c r="J99" s="168">
        <f>BK99</f>
        <v>0</v>
      </c>
      <c r="K99" s="164"/>
      <c r="L99" s="169"/>
      <c r="M99" s="170"/>
      <c r="N99" s="171"/>
      <c r="O99" s="171"/>
      <c r="P99" s="172">
        <f>P100+P186+P214+P229+P248+P278+P305</f>
        <v>0</v>
      </c>
      <c r="Q99" s="171"/>
      <c r="R99" s="172">
        <f>R100+R186+R214+R229+R248+R278+R305</f>
        <v>321.51093374999999</v>
      </c>
      <c r="S99" s="171"/>
      <c r="T99" s="173">
        <f>T100+T186+T214+T229+T248+T278+T305</f>
        <v>111.72340000000001</v>
      </c>
      <c r="AR99" s="174" t="s">
        <v>81</v>
      </c>
      <c r="AT99" s="175" t="s">
        <v>73</v>
      </c>
      <c r="AU99" s="175" t="s">
        <v>74</v>
      </c>
      <c r="AY99" s="174" t="s">
        <v>143</v>
      </c>
      <c r="BK99" s="176">
        <f>BK100+BK186+BK214+BK229+BK248+BK278+BK305</f>
        <v>0</v>
      </c>
    </row>
    <row r="100" spans="1:65" s="12" customFormat="1" ht="22.9" customHeight="1">
      <c r="B100" s="163"/>
      <c r="C100" s="164"/>
      <c r="D100" s="165" t="s">
        <v>73</v>
      </c>
      <c r="E100" s="177" t="s">
        <v>81</v>
      </c>
      <c r="F100" s="177" t="s">
        <v>144</v>
      </c>
      <c r="G100" s="164"/>
      <c r="H100" s="164"/>
      <c r="I100" s="167"/>
      <c r="J100" s="178">
        <f>BK100</f>
        <v>0</v>
      </c>
      <c r="K100" s="164"/>
      <c r="L100" s="169"/>
      <c r="M100" s="170"/>
      <c r="N100" s="171"/>
      <c r="O100" s="171"/>
      <c r="P100" s="172">
        <f>SUM(P101:P185)</f>
        <v>0</v>
      </c>
      <c r="Q100" s="171"/>
      <c r="R100" s="172">
        <f>SUM(R101:R185)</f>
        <v>230.7722</v>
      </c>
      <c r="S100" s="171"/>
      <c r="T100" s="173">
        <f>SUM(T101:T185)</f>
        <v>0</v>
      </c>
      <c r="AR100" s="174" t="s">
        <v>81</v>
      </c>
      <c r="AT100" s="175" t="s">
        <v>73</v>
      </c>
      <c r="AU100" s="175" t="s">
        <v>81</v>
      </c>
      <c r="AY100" s="174" t="s">
        <v>143</v>
      </c>
      <c r="BK100" s="176">
        <f>SUM(BK101:BK185)</f>
        <v>0</v>
      </c>
    </row>
    <row r="101" spans="1:65" s="2" customFormat="1" ht="33" customHeight="1">
      <c r="A101" s="35"/>
      <c r="B101" s="36"/>
      <c r="C101" s="179" t="s">
        <v>81</v>
      </c>
      <c r="D101" s="179" t="s">
        <v>145</v>
      </c>
      <c r="E101" s="180" t="s">
        <v>146</v>
      </c>
      <c r="F101" s="181" t="s">
        <v>147</v>
      </c>
      <c r="G101" s="182" t="s">
        <v>148</v>
      </c>
      <c r="H101" s="183">
        <v>190</v>
      </c>
      <c r="I101" s="184"/>
      <c r="J101" s="185">
        <f>ROUND(I101*H101,2)</f>
        <v>0</v>
      </c>
      <c r="K101" s="181" t="s">
        <v>149</v>
      </c>
      <c r="L101" s="40"/>
      <c r="M101" s="186" t="s">
        <v>19</v>
      </c>
      <c r="N101" s="187" t="s">
        <v>45</v>
      </c>
      <c r="O101" s="65"/>
      <c r="P101" s="188">
        <f>O101*H101</f>
        <v>0</v>
      </c>
      <c r="Q101" s="188">
        <v>0</v>
      </c>
      <c r="R101" s="188">
        <f>Q101*H101</f>
        <v>0</v>
      </c>
      <c r="S101" s="188">
        <v>0</v>
      </c>
      <c r="T101" s="189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0" t="s">
        <v>150</v>
      </c>
      <c r="AT101" s="190" t="s">
        <v>145</v>
      </c>
      <c r="AU101" s="190" t="s">
        <v>83</v>
      </c>
      <c r="AY101" s="18" t="s">
        <v>143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8" t="s">
        <v>81</v>
      </c>
      <c r="BK101" s="191">
        <f>ROUND(I101*H101,2)</f>
        <v>0</v>
      </c>
      <c r="BL101" s="18" t="s">
        <v>150</v>
      </c>
      <c r="BM101" s="190" t="s">
        <v>151</v>
      </c>
    </row>
    <row r="102" spans="1:65" s="2" customFormat="1" ht="29.25">
      <c r="A102" s="35"/>
      <c r="B102" s="36"/>
      <c r="C102" s="37"/>
      <c r="D102" s="192" t="s">
        <v>152</v>
      </c>
      <c r="E102" s="37"/>
      <c r="F102" s="193" t="s">
        <v>153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152</v>
      </c>
      <c r="AU102" s="18" t="s">
        <v>83</v>
      </c>
    </row>
    <row r="103" spans="1:65" s="2" customFormat="1" ht="11.25">
      <c r="A103" s="35"/>
      <c r="B103" s="36"/>
      <c r="C103" s="37"/>
      <c r="D103" s="197" t="s">
        <v>154</v>
      </c>
      <c r="E103" s="37"/>
      <c r="F103" s="198" t="s">
        <v>155</v>
      </c>
      <c r="G103" s="37"/>
      <c r="H103" s="37"/>
      <c r="I103" s="194"/>
      <c r="J103" s="37"/>
      <c r="K103" s="37"/>
      <c r="L103" s="40"/>
      <c r="M103" s="195"/>
      <c r="N103" s="196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154</v>
      </c>
      <c r="AU103" s="18" t="s">
        <v>83</v>
      </c>
    </row>
    <row r="104" spans="1:65" s="2" customFormat="1" ht="21.75" customHeight="1">
      <c r="A104" s="35"/>
      <c r="B104" s="36"/>
      <c r="C104" s="179" t="s">
        <v>83</v>
      </c>
      <c r="D104" s="179" t="s">
        <v>145</v>
      </c>
      <c r="E104" s="180" t="s">
        <v>156</v>
      </c>
      <c r="F104" s="181" t="s">
        <v>157</v>
      </c>
      <c r="G104" s="182" t="s">
        <v>148</v>
      </c>
      <c r="H104" s="183">
        <v>190</v>
      </c>
      <c r="I104" s="184"/>
      <c r="J104" s="185">
        <f>ROUND(I104*H104,2)</f>
        <v>0</v>
      </c>
      <c r="K104" s="181" t="s">
        <v>149</v>
      </c>
      <c r="L104" s="40"/>
      <c r="M104" s="186" t="s">
        <v>19</v>
      </c>
      <c r="N104" s="187" t="s">
        <v>45</v>
      </c>
      <c r="O104" s="65"/>
      <c r="P104" s="188">
        <f>O104*H104</f>
        <v>0</v>
      </c>
      <c r="Q104" s="188">
        <v>0</v>
      </c>
      <c r="R104" s="188">
        <f>Q104*H104</f>
        <v>0</v>
      </c>
      <c r="S104" s="188">
        <v>0</v>
      </c>
      <c r="T104" s="18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150</v>
      </c>
      <c r="AT104" s="190" t="s">
        <v>145</v>
      </c>
      <c r="AU104" s="190" t="s">
        <v>83</v>
      </c>
      <c r="AY104" s="18" t="s">
        <v>143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81</v>
      </c>
      <c r="BK104" s="191">
        <f>ROUND(I104*H104,2)</f>
        <v>0</v>
      </c>
      <c r="BL104" s="18" t="s">
        <v>150</v>
      </c>
      <c r="BM104" s="190" t="s">
        <v>158</v>
      </c>
    </row>
    <row r="105" spans="1:65" s="2" customFormat="1" ht="19.5">
      <c r="A105" s="35"/>
      <c r="B105" s="36"/>
      <c r="C105" s="37"/>
      <c r="D105" s="192" t="s">
        <v>152</v>
      </c>
      <c r="E105" s="37"/>
      <c r="F105" s="193" t="s">
        <v>159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152</v>
      </c>
      <c r="AU105" s="18" t="s">
        <v>83</v>
      </c>
    </row>
    <row r="106" spans="1:65" s="2" customFormat="1" ht="11.25">
      <c r="A106" s="35"/>
      <c r="B106" s="36"/>
      <c r="C106" s="37"/>
      <c r="D106" s="197" t="s">
        <v>154</v>
      </c>
      <c r="E106" s="37"/>
      <c r="F106" s="198" t="s">
        <v>160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154</v>
      </c>
      <c r="AU106" s="18" t="s">
        <v>83</v>
      </c>
    </row>
    <row r="107" spans="1:65" s="2" customFormat="1" ht="24.2" customHeight="1">
      <c r="A107" s="35"/>
      <c r="B107" s="36"/>
      <c r="C107" s="179" t="s">
        <v>161</v>
      </c>
      <c r="D107" s="179" t="s">
        <v>145</v>
      </c>
      <c r="E107" s="180" t="s">
        <v>162</v>
      </c>
      <c r="F107" s="181" t="s">
        <v>163</v>
      </c>
      <c r="G107" s="182" t="s">
        <v>164</v>
      </c>
      <c r="H107" s="183">
        <v>40</v>
      </c>
      <c r="I107" s="184"/>
      <c r="J107" s="185">
        <f>ROUND(I107*H107,2)</f>
        <v>0</v>
      </c>
      <c r="K107" s="181" t="s">
        <v>149</v>
      </c>
      <c r="L107" s="40"/>
      <c r="M107" s="186" t="s">
        <v>19</v>
      </c>
      <c r="N107" s="187" t="s">
        <v>45</v>
      </c>
      <c r="O107" s="65"/>
      <c r="P107" s="188">
        <f>O107*H107</f>
        <v>0</v>
      </c>
      <c r="Q107" s="188">
        <v>3.0000000000000001E-5</v>
      </c>
      <c r="R107" s="188">
        <f>Q107*H107</f>
        <v>1.2000000000000001E-3</v>
      </c>
      <c r="S107" s="188">
        <v>0</v>
      </c>
      <c r="T107" s="189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0" t="s">
        <v>150</v>
      </c>
      <c r="AT107" s="190" t="s">
        <v>145</v>
      </c>
      <c r="AU107" s="190" t="s">
        <v>83</v>
      </c>
      <c r="AY107" s="18" t="s">
        <v>143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8" t="s">
        <v>81</v>
      </c>
      <c r="BK107" s="191">
        <f>ROUND(I107*H107,2)</f>
        <v>0</v>
      </c>
      <c r="BL107" s="18" t="s">
        <v>150</v>
      </c>
      <c r="BM107" s="190" t="s">
        <v>165</v>
      </c>
    </row>
    <row r="108" spans="1:65" s="2" customFormat="1" ht="19.5">
      <c r="A108" s="35"/>
      <c r="B108" s="36"/>
      <c r="C108" s="37"/>
      <c r="D108" s="192" t="s">
        <v>152</v>
      </c>
      <c r="E108" s="37"/>
      <c r="F108" s="193" t="s">
        <v>166</v>
      </c>
      <c r="G108" s="37"/>
      <c r="H108" s="37"/>
      <c r="I108" s="194"/>
      <c r="J108" s="37"/>
      <c r="K108" s="37"/>
      <c r="L108" s="40"/>
      <c r="M108" s="195"/>
      <c r="N108" s="19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152</v>
      </c>
      <c r="AU108" s="18" t="s">
        <v>83</v>
      </c>
    </row>
    <row r="109" spans="1:65" s="2" customFormat="1" ht="11.25">
      <c r="A109" s="35"/>
      <c r="B109" s="36"/>
      <c r="C109" s="37"/>
      <c r="D109" s="197" t="s">
        <v>154</v>
      </c>
      <c r="E109" s="37"/>
      <c r="F109" s="198" t="s">
        <v>167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154</v>
      </c>
      <c r="AU109" s="18" t="s">
        <v>83</v>
      </c>
    </row>
    <row r="110" spans="1:65" s="13" customFormat="1" ht="11.25">
      <c r="B110" s="199"/>
      <c r="C110" s="200"/>
      <c r="D110" s="192" t="s">
        <v>168</v>
      </c>
      <c r="E110" s="201" t="s">
        <v>19</v>
      </c>
      <c r="F110" s="202" t="s">
        <v>169</v>
      </c>
      <c r="G110" s="200"/>
      <c r="H110" s="203">
        <v>40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168</v>
      </c>
      <c r="AU110" s="209" t="s">
        <v>83</v>
      </c>
      <c r="AV110" s="13" t="s">
        <v>83</v>
      </c>
      <c r="AW110" s="13" t="s">
        <v>35</v>
      </c>
      <c r="AX110" s="13" t="s">
        <v>81</v>
      </c>
      <c r="AY110" s="209" t="s">
        <v>143</v>
      </c>
    </row>
    <row r="111" spans="1:65" s="2" customFormat="1" ht="24.2" customHeight="1">
      <c r="A111" s="35"/>
      <c r="B111" s="36"/>
      <c r="C111" s="179" t="s">
        <v>150</v>
      </c>
      <c r="D111" s="179" t="s">
        <v>145</v>
      </c>
      <c r="E111" s="180" t="s">
        <v>170</v>
      </c>
      <c r="F111" s="181" t="s">
        <v>171</v>
      </c>
      <c r="G111" s="182" t="s">
        <v>172</v>
      </c>
      <c r="H111" s="183">
        <v>5</v>
      </c>
      <c r="I111" s="184"/>
      <c r="J111" s="185">
        <f>ROUND(I111*H111,2)</f>
        <v>0</v>
      </c>
      <c r="K111" s="181" t="s">
        <v>149</v>
      </c>
      <c r="L111" s="40"/>
      <c r="M111" s="186" t="s">
        <v>19</v>
      </c>
      <c r="N111" s="187" t="s">
        <v>45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150</v>
      </c>
      <c r="AT111" s="190" t="s">
        <v>145</v>
      </c>
      <c r="AU111" s="190" t="s">
        <v>83</v>
      </c>
      <c r="AY111" s="18" t="s">
        <v>143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81</v>
      </c>
      <c r="BK111" s="191">
        <f>ROUND(I111*H111,2)</f>
        <v>0</v>
      </c>
      <c r="BL111" s="18" t="s">
        <v>150</v>
      </c>
      <c r="BM111" s="190" t="s">
        <v>173</v>
      </c>
    </row>
    <row r="112" spans="1:65" s="2" customFormat="1" ht="19.5">
      <c r="A112" s="35"/>
      <c r="B112" s="36"/>
      <c r="C112" s="37"/>
      <c r="D112" s="192" t="s">
        <v>152</v>
      </c>
      <c r="E112" s="37"/>
      <c r="F112" s="193" t="s">
        <v>174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152</v>
      </c>
      <c r="AU112" s="18" t="s">
        <v>83</v>
      </c>
    </row>
    <row r="113" spans="1:65" s="2" customFormat="1" ht="11.25">
      <c r="A113" s="35"/>
      <c r="B113" s="36"/>
      <c r="C113" s="37"/>
      <c r="D113" s="197" t="s">
        <v>154</v>
      </c>
      <c r="E113" s="37"/>
      <c r="F113" s="198" t="s">
        <v>175</v>
      </c>
      <c r="G113" s="37"/>
      <c r="H113" s="37"/>
      <c r="I113" s="194"/>
      <c r="J113" s="37"/>
      <c r="K113" s="37"/>
      <c r="L113" s="40"/>
      <c r="M113" s="195"/>
      <c r="N113" s="19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154</v>
      </c>
      <c r="AU113" s="18" t="s">
        <v>83</v>
      </c>
    </row>
    <row r="114" spans="1:65" s="13" customFormat="1" ht="11.25">
      <c r="B114" s="199"/>
      <c r="C114" s="200"/>
      <c r="D114" s="192" t="s">
        <v>168</v>
      </c>
      <c r="E114" s="201" t="s">
        <v>19</v>
      </c>
      <c r="F114" s="202" t="s">
        <v>176</v>
      </c>
      <c r="G114" s="200"/>
      <c r="H114" s="203">
        <v>5</v>
      </c>
      <c r="I114" s="204"/>
      <c r="J114" s="200"/>
      <c r="K114" s="200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168</v>
      </c>
      <c r="AU114" s="209" t="s">
        <v>83</v>
      </c>
      <c r="AV114" s="13" t="s">
        <v>83</v>
      </c>
      <c r="AW114" s="13" t="s">
        <v>35</v>
      </c>
      <c r="AX114" s="13" t="s">
        <v>81</v>
      </c>
      <c r="AY114" s="209" t="s">
        <v>143</v>
      </c>
    </row>
    <row r="115" spans="1:65" s="2" customFormat="1" ht="24.2" customHeight="1">
      <c r="A115" s="35"/>
      <c r="B115" s="36"/>
      <c r="C115" s="179" t="s">
        <v>176</v>
      </c>
      <c r="D115" s="179" t="s">
        <v>145</v>
      </c>
      <c r="E115" s="180" t="s">
        <v>177</v>
      </c>
      <c r="F115" s="181" t="s">
        <v>178</v>
      </c>
      <c r="G115" s="182" t="s">
        <v>179</v>
      </c>
      <c r="H115" s="183">
        <v>15</v>
      </c>
      <c r="I115" s="184"/>
      <c r="J115" s="185">
        <f>ROUND(I115*H115,2)</f>
        <v>0</v>
      </c>
      <c r="K115" s="181" t="s">
        <v>149</v>
      </c>
      <c r="L115" s="40"/>
      <c r="M115" s="186" t="s">
        <v>19</v>
      </c>
      <c r="N115" s="187" t="s">
        <v>45</v>
      </c>
      <c r="O115" s="65"/>
      <c r="P115" s="188">
        <f>O115*H115</f>
        <v>0</v>
      </c>
      <c r="Q115" s="188">
        <v>0.10775</v>
      </c>
      <c r="R115" s="188">
        <f>Q115*H115</f>
        <v>1.61625</v>
      </c>
      <c r="S115" s="188">
        <v>0</v>
      </c>
      <c r="T115" s="189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0" t="s">
        <v>150</v>
      </c>
      <c r="AT115" s="190" t="s">
        <v>145</v>
      </c>
      <c r="AU115" s="190" t="s">
        <v>83</v>
      </c>
      <c r="AY115" s="18" t="s">
        <v>143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8" t="s">
        <v>81</v>
      </c>
      <c r="BK115" s="191">
        <f>ROUND(I115*H115,2)</f>
        <v>0</v>
      </c>
      <c r="BL115" s="18" t="s">
        <v>150</v>
      </c>
      <c r="BM115" s="190" t="s">
        <v>180</v>
      </c>
    </row>
    <row r="116" spans="1:65" s="2" customFormat="1" ht="58.5">
      <c r="A116" s="35"/>
      <c r="B116" s="36"/>
      <c r="C116" s="37"/>
      <c r="D116" s="192" t="s">
        <v>152</v>
      </c>
      <c r="E116" s="37"/>
      <c r="F116" s="193" t="s">
        <v>181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152</v>
      </c>
      <c r="AU116" s="18" t="s">
        <v>83</v>
      </c>
    </row>
    <row r="117" spans="1:65" s="2" customFormat="1" ht="11.25">
      <c r="A117" s="35"/>
      <c r="B117" s="36"/>
      <c r="C117" s="37"/>
      <c r="D117" s="197" t="s">
        <v>154</v>
      </c>
      <c r="E117" s="37"/>
      <c r="F117" s="198" t="s">
        <v>182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154</v>
      </c>
      <c r="AU117" s="18" t="s">
        <v>83</v>
      </c>
    </row>
    <row r="118" spans="1:65" s="2" customFormat="1" ht="19.5">
      <c r="A118" s="35"/>
      <c r="B118" s="36"/>
      <c r="C118" s="37"/>
      <c r="D118" s="192" t="s">
        <v>183</v>
      </c>
      <c r="E118" s="37"/>
      <c r="F118" s="210" t="s">
        <v>184</v>
      </c>
      <c r="G118" s="37"/>
      <c r="H118" s="37"/>
      <c r="I118" s="194"/>
      <c r="J118" s="37"/>
      <c r="K118" s="37"/>
      <c r="L118" s="40"/>
      <c r="M118" s="195"/>
      <c r="N118" s="196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183</v>
      </c>
      <c r="AU118" s="18" t="s">
        <v>83</v>
      </c>
    </row>
    <row r="119" spans="1:65" s="2" customFormat="1" ht="24.2" customHeight="1">
      <c r="A119" s="35"/>
      <c r="B119" s="36"/>
      <c r="C119" s="179" t="s">
        <v>185</v>
      </c>
      <c r="D119" s="179" t="s">
        <v>145</v>
      </c>
      <c r="E119" s="180" t="s">
        <v>186</v>
      </c>
      <c r="F119" s="181" t="s">
        <v>187</v>
      </c>
      <c r="G119" s="182" t="s">
        <v>148</v>
      </c>
      <c r="H119" s="183">
        <v>19.5</v>
      </c>
      <c r="I119" s="184"/>
      <c r="J119" s="185">
        <f>ROUND(I119*H119,2)</f>
        <v>0</v>
      </c>
      <c r="K119" s="181" t="s">
        <v>149</v>
      </c>
      <c r="L119" s="40"/>
      <c r="M119" s="186" t="s">
        <v>19</v>
      </c>
      <c r="N119" s="187" t="s">
        <v>45</v>
      </c>
      <c r="O119" s="6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150</v>
      </c>
      <c r="AT119" s="190" t="s">
        <v>145</v>
      </c>
      <c r="AU119" s="190" t="s">
        <v>83</v>
      </c>
      <c r="AY119" s="18" t="s">
        <v>143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81</v>
      </c>
      <c r="BK119" s="191">
        <f>ROUND(I119*H119,2)</f>
        <v>0</v>
      </c>
      <c r="BL119" s="18" t="s">
        <v>150</v>
      </c>
      <c r="BM119" s="190" t="s">
        <v>188</v>
      </c>
    </row>
    <row r="120" spans="1:65" s="2" customFormat="1" ht="19.5">
      <c r="A120" s="35"/>
      <c r="B120" s="36"/>
      <c r="C120" s="37"/>
      <c r="D120" s="192" t="s">
        <v>152</v>
      </c>
      <c r="E120" s="37"/>
      <c r="F120" s="193" t="s">
        <v>189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152</v>
      </c>
      <c r="AU120" s="18" t="s">
        <v>83</v>
      </c>
    </row>
    <row r="121" spans="1:65" s="2" customFormat="1" ht="11.25">
      <c r="A121" s="35"/>
      <c r="B121" s="36"/>
      <c r="C121" s="37"/>
      <c r="D121" s="197" t="s">
        <v>154</v>
      </c>
      <c r="E121" s="37"/>
      <c r="F121" s="198" t="s">
        <v>190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154</v>
      </c>
      <c r="AU121" s="18" t="s">
        <v>83</v>
      </c>
    </row>
    <row r="122" spans="1:65" s="13" customFormat="1" ht="11.25">
      <c r="B122" s="199"/>
      <c r="C122" s="200"/>
      <c r="D122" s="192" t="s">
        <v>168</v>
      </c>
      <c r="E122" s="201" t="s">
        <v>19</v>
      </c>
      <c r="F122" s="202" t="s">
        <v>191</v>
      </c>
      <c r="G122" s="200"/>
      <c r="H122" s="203">
        <v>19.5</v>
      </c>
      <c r="I122" s="204"/>
      <c r="J122" s="200"/>
      <c r="K122" s="200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168</v>
      </c>
      <c r="AU122" s="209" t="s">
        <v>83</v>
      </c>
      <c r="AV122" s="13" t="s">
        <v>83</v>
      </c>
      <c r="AW122" s="13" t="s">
        <v>35</v>
      </c>
      <c r="AX122" s="13" t="s">
        <v>74</v>
      </c>
      <c r="AY122" s="209" t="s">
        <v>143</v>
      </c>
    </row>
    <row r="123" spans="1:65" s="14" customFormat="1" ht="11.25">
      <c r="B123" s="211"/>
      <c r="C123" s="212"/>
      <c r="D123" s="192" t="s">
        <v>168</v>
      </c>
      <c r="E123" s="213" t="s">
        <v>19</v>
      </c>
      <c r="F123" s="214" t="s">
        <v>192</v>
      </c>
      <c r="G123" s="212"/>
      <c r="H123" s="215">
        <v>19.5</v>
      </c>
      <c r="I123" s="216"/>
      <c r="J123" s="212"/>
      <c r="K123" s="212"/>
      <c r="L123" s="217"/>
      <c r="M123" s="218"/>
      <c r="N123" s="219"/>
      <c r="O123" s="219"/>
      <c r="P123" s="219"/>
      <c r="Q123" s="219"/>
      <c r="R123" s="219"/>
      <c r="S123" s="219"/>
      <c r="T123" s="220"/>
      <c r="AT123" s="221" t="s">
        <v>168</v>
      </c>
      <c r="AU123" s="221" t="s">
        <v>83</v>
      </c>
      <c r="AV123" s="14" t="s">
        <v>150</v>
      </c>
      <c r="AW123" s="14" t="s">
        <v>35</v>
      </c>
      <c r="AX123" s="14" t="s">
        <v>81</v>
      </c>
      <c r="AY123" s="221" t="s">
        <v>143</v>
      </c>
    </row>
    <row r="124" spans="1:65" s="2" customFormat="1" ht="33" customHeight="1">
      <c r="A124" s="35"/>
      <c r="B124" s="36"/>
      <c r="C124" s="179" t="s">
        <v>193</v>
      </c>
      <c r="D124" s="179" t="s">
        <v>145</v>
      </c>
      <c r="E124" s="180" t="s">
        <v>194</v>
      </c>
      <c r="F124" s="181" t="s">
        <v>195</v>
      </c>
      <c r="G124" s="182" t="s">
        <v>196</v>
      </c>
      <c r="H124" s="183">
        <v>145.18</v>
      </c>
      <c r="I124" s="184"/>
      <c r="J124" s="185">
        <f>ROUND(I124*H124,2)</f>
        <v>0</v>
      </c>
      <c r="K124" s="181" t="s">
        <v>149</v>
      </c>
      <c r="L124" s="40"/>
      <c r="M124" s="186" t="s">
        <v>19</v>
      </c>
      <c r="N124" s="187" t="s">
        <v>45</v>
      </c>
      <c r="O124" s="65"/>
      <c r="P124" s="188">
        <f>O124*H124</f>
        <v>0</v>
      </c>
      <c r="Q124" s="188">
        <v>0</v>
      </c>
      <c r="R124" s="188">
        <f>Q124*H124</f>
        <v>0</v>
      </c>
      <c r="S124" s="188">
        <v>0</v>
      </c>
      <c r="T124" s="18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0" t="s">
        <v>150</v>
      </c>
      <c r="AT124" s="190" t="s">
        <v>145</v>
      </c>
      <c r="AU124" s="190" t="s">
        <v>83</v>
      </c>
      <c r="AY124" s="18" t="s">
        <v>143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8" t="s">
        <v>81</v>
      </c>
      <c r="BK124" s="191">
        <f>ROUND(I124*H124,2)</f>
        <v>0</v>
      </c>
      <c r="BL124" s="18" t="s">
        <v>150</v>
      </c>
      <c r="BM124" s="190" t="s">
        <v>197</v>
      </c>
    </row>
    <row r="125" spans="1:65" s="2" customFormat="1" ht="19.5">
      <c r="A125" s="35"/>
      <c r="B125" s="36"/>
      <c r="C125" s="37"/>
      <c r="D125" s="192" t="s">
        <v>152</v>
      </c>
      <c r="E125" s="37"/>
      <c r="F125" s="193" t="s">
        <v>198</v>
      </c>
      <c r="G125" s="37"/>
      <c r="H125" s="37"/>
      <c r="I125" s="194"/>
      <c r="J125" s="37"/>
      <c r="K125" s="37"/>
      <c r="L125" s="40"/>
      <c r="M125" s="195"/>
      <c r="N125" s="196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152</v>
      </c>
      <c r="AU125" s="18" t="s">
        <v>83</v>
      </c>
    </row>
    <row r="126" spans="1:65" s="2" customFormat="1" ht="11.25">
      <c r="A126" s="35"/>
      <c r="B126" s="36"/>
      <c r="C126" s="37"/>
      <c r="D126" s="197" t="s">
        <v>154</v>
      </c>
      <c r="E126" s="37"/>
      <c r="F126" s="198" t="s">
        <v>199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154</v>
      </c>
      <c r="AU126" s="18" t="s">
        <v>83</v>
      </c>
    </row>
    <row r="127" spans="1:65" s="13" customFormat="1" ht="11.25">
      <c r="B127" s="199"/>
      <c r="C127" s="200"/>
      <c r="D127" s="192" t="s">
        <v>168</v>
      </c>
      <c r="E127" s="201" t="s">
        <v>19</v>
      </c>
      <c r="F127" s="202" t="s">
        <v>200</v>
      </c>
      <c r="G127" s="200"/>
      <c r="H127" s="203">
        <v>145.18</v>
      </c>
      <c r="I127" s="204"/>
      <c r="J127" s="200"/>
      <c r="K127" s="200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168</v>
      </c>
      <c r="AU127" s="209" t="s">
        <v>83</v>
      </c>
      <c r="AV127" s="13" t="s">
        <v>83</v>
      </c>
      <c r="AW127" s="13" t="s">
        <v>35</v>
      </c>
      <c r="AX127" s="13" t="s">
        <v>74</v>
      </c>
      <c r="AY127" s="209" t="s">
        <v>143</v>
      </c>
    </row>
    <row r="128" spans="1:65" s="14" customFormat="1" ht="11.25">
      <c r="B128" s="211"/>
      <c r="C128" s="212"/>
      <c r="D128" s="192" t="s">
        <v>168</v>
      </c>
      <c r="E128" s="213" t="s">
        <v>19</v>
      </c>
      <c r="F128" s="214" t="s">
        <v>192</v>
      </c>
      <c r="G128" s="212"/>
      <c r="H128" s="215">
        <v>145.18</v>
      </c>
      <c r="I128" s="216"/>
      <c r="J128" s="212"/>
      <c r="K128" s="212"/>
      <c r="L128" s="217"/>
      <c r="M128" s="218"/>
      <c r="N128" s="219"/>
      <c r="O128" s="219"/>
      <c r="P128" s="219"/>
      <c r="Q128" s="219"/>
      <c r="R128" s="219"/>
      <c r="S128" s="219"/>
      <c r="T128" s="220"/>
      <c r="AT128" s="221" t="s">
        <v>168</v>
      </c>
      <c r="AU128" s="221" t="s">
        <v>83</v>
      </c>
      <c r="AV128" s="14" t="s">
        <v>150</v>
      </c>
      <c r="AW128" s="14" t="s">
        <v>35</v>
      </c>
      <c r="AX128" s="14" t="s">
        <v>81</v>
      </c>
      <c r="AY128" s="221" t="s">
        <v>143</v>
      </c>
    </row>
    <row r="129" spans="1:65" s="2" customFormat="1" ht="33" customHeight="1">
      <c r="A129" s="35"/>
      <c r="B129" s="36"/>
      <c r="C129" s="179" t="s">
        <v>201</v>
      </c>
      <c r="D129" s="179" t="s">
        <v>145</v>
      </c>
      <c r="E129" s="180" t="s">
        <v>202</v>
      </c>
      <c r="F129" s="181" t="s">
        <v>203</v>
      </c>
      <c r="G129" s="182" t="s">
        <v>196</v>
      </c>
      <c r="H129" s="183">
        <v>15.15</v>
      </c>
      <c r="I129" s="184"/>
      <c r="J129" s="185">
        <f>ROUND(I129*H129,2)</f>
        <v>0</v>
      </c>
      <c r="K129" s="181" t="s">
        <v>149</v>
      </c>
      <c r="L129" s="40"/>
      <c r="M129" s="186" t="s">
        <v>19</v>
      </c>
      <c r="N129" s="187" t="s">
        <v>45</v>
      </c>
      <c r="O129" s="65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0" t="s">
        <v>150</v>
      </c>
      <c r="AT129" s="190" t="s">
        <v>145</v>
      </c>
      <c r="AU129" s="190" t="s">
        <v>83</v>
      </c>
      <c r="AY129" s="18" t="s">
        <v>143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81</v>
      </c>
      <c r="BK129" s="191">
        <f>ROUND(I129*H129,2)</f>
        <v>0</v>
      </c>
      <c r="BL129" s="18" t="s">
        <v>150</v>
      </c>
      <c r="BM129" s="190" t="s">
        <v>204</v>
      </c>
    </row>
    <row r="130" spans="1:65" s="2" customFormat="1" ht="29.25">
      <c r="A130" s="35"/>
      <c r="B130" s="36"/>
      <c r="C130" s="37"/>
      <c r="D130" s="192" t="s">
        <v>152</v>
      </c>
      <c r="E130" s="37"/>
      <c r="F130" s="193" t="s">
        <v>205</v>
      </c>
      <c r="G130" s="37"/>
      <c r="H130" s="37"/>
      <c r="I130" s="194"/>
      <c r="J130" s="37"/>
      <c r="K130" s="37"/>
      <c r="L130" s="40"/>
      <c r="M130" s="195"/>
      <c r="N130" s="196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152</v>
      </c>
      <c r="AU130" s="18" t="s">
        <v>83</v>
      </c>
    </row>
    <row r="131" spans="1:65" s="2" customFormat="1" ht="11.25">
      <c r="A131" s="35"/>
      <c r="B131" s="36"/>
      <c r="C131" s="37"/>
      <c r="D131" s="197" t="s">
        <v>154</v>
      </c>
      <c r="E131" s="37"/>
      <c r="F131" s="198" t="s">
        <v>206</v>
      </c>
      <c r="G131" s="37"/>
      <c r="H131" s="37"/>
      <c r="I131" s="194"/>
      <c r="J131" s="37"/>
      <c r="K131" s="37"/>
      <c r="L131" s="40"/>
      <c r="M131" s="195"/>
      <c r="N131" s="196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154</v>
      </c>
      <c r="AU131" s="18" t="s">
        <v>83</v>
      </c>
    </row>
    <row r="132" spans="1:65" s="13" customFormat="1" ht="11.25">
      <c r="B132" s="199"/>
      <c r="C132" s="200"/>
      <c r="D132" s="192" t="s">
        <v>168</v>
      </c>
      <c r="E132" s="201" t="s">
        <v>19</v>
      </c>
      <c r="F132" s="202" t="s">
        <v>207</v>
      </c>
      <c r="G132" s="200"/>
      <c r="H132" s="203">
        <v>15.15</v>
      </c>
      <c r="I132" s="204"/>
      <c r="J132" s="200"/>
      <c r="K132" s="200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168</v>
      </c>
      <c r="AU132" s="209" t="s">
        <v>83</v>
      </c>
      <c r="AV132" s="13" t="s">
        <v>83</v>
      </c>
      <c r="AW132" s="13" t="s">
        <v>35</v>
      </c>
      <c r="AX132" s="13" t="s">
        <v>74</v>
      </c>
      <c r="AY132" s="209" t="s">
        <v>143</v>
      </c>
    </row>
    <row r="133" spans="1:65" s="14" customFormat="1" ht="11.25">
      <c r="B133" s="211"/>
      <c r="C133" s="212"/>
      <c r="D133" s="192" t="s">
        <v>168</v>
      </c>
      <c r="E133" s="213" t="s">
        <v>19</v>
      </c>
      <c r="F133" s="214" t="s">
        <v>192</v>
      </c>
      <c r="G133" s="212"/>
      <c r="H133" s="215">
        <v>15.15</v>
      </c>
      <c r="I133" s="216"/>
      <c r="J133" s="212"/>
      <c r="K133" s="212"/>
      <c r="L133" s="217"/>
      <c r="M133" s="218"/>
      <c r="N133" s="219"/>
      <c r="O133" s="219"/>
      <c r="P133" s="219"/>
      <c r="Q133" s="219"/>
      <c r="R133" s="219"/>
      <c r="S133" s="219"/>
      <c r="T133" s="220"/>
      <c r="AT133" s="221" t="s">
        <v>168</v>
      </c>
      <c r="AU133" s="221" t="s">
        <v>83</v>
      </c>
      <c r="AV133" s="14" t="s">
        <v>150</v>
      </c>
      <c r="AW133" s="14" t="s">
        <v>35</v>
      </c>
      <c r="AX133" s="14" t="s">
        <v>81</v>
      </c>
      <c r="AY133" s="221" t="s">
        <v>143</v>
      </c>
    </row>
    <row r="134" spans="1:65" s="2" customFormat="1" ht="37.9" customHeight="1">
      <c r="A134" s="35"/>
      <c r="B134" s="36"/>
      <c r="C134" s="179" t="s">
        <v>208</v>
      </c>
      <c r="D134" s="179" t="s">
        <v>145</v>
      </c>
      <c r="E134" s="180" t="s">
        <v>209</v>
      </c>
      <c r="F134" s="181" t="s">
        <v>210</v>
      </c>
      <c r="G134" s="182" t="s">
        <v>196</v>
      </c>
      <c r="H134" s="183">
        <v>19.5</v>
      </c>
      <c r="I134" s="184"/>
      <c r="J134" s="185">
        <f>ROUND(I134*H134,2)</f>
        <v>0</v>
      </c>
      <c r="K134" s="181" t="s">
        <v>149</v>
      </c>
      <c r="L134" s="40"/>
      <c r="M134" s="186" t="s">
        <v>19</v>
      </c>
      <c r="N134" s="187" t="s">
        <v>45</v>
      </c>
      <c r="O134" s="65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0" t="s">
        <v>150</v>
      </c>
      <c r="AT134" s="190" t="s">
        <v>145</v>
      </c>
      <c r="AU134" s="190" t="s">
        <v>83</v>
      </c>
      <c r="AY134" s="18" t="s">
        <v>143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8" t="s">
        <v>81</v>
      </c>
      <c r="BK134" s="191">
        <f>ROUND(I134*H134,2)</f>
        <v>0</v>
      </c>
      <c r="BL134" s="18" t="s">
        <v>150</v>
      </c>
      <c r="BM134" s="190" t="s">
        <v>211</v>
      </c>
    </row>
    <row r="135" spans="1:65" s="2" customFormat="1" ht="39">
      <c r="A135" s="35"/>
      <c r="B135" s="36"/>
      <c r="C135" s="37"/>
      <c r="D135" s="192" t="s">
        <v>152</v>
      </c>
      <c r="E135" s="37"/>
      <c r="F135" s="193" t="s">
        <v>212</v>
      </c>
      <c r="G135" s="37"/>
      <c r="H135" s="37"/>
      <c r="I135" s="194"/>
      <c r="J135" s="37"/>
      <c r="K135" s="37"/>
      <c r="L135" s="40"/>
      <c r="M135" s="195"/>
      <c r="N135" s="196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152</v>
      </c>
      <c r="AU135" s="18" t="s">
        <v>83</v>
      </c>
    </row>
    <row r="136" spans="1:65" s="2" customFormat="1" ht="11.25">
      <c r="A136" s="35"/>
      <c r="B136" s="36"/>
      <c r="C136" s="37"/>
      <c r="D136" s="197" t="s">
        <v>154</v>
      </c>
      <c r="E136" s="37"/>
      <c r="F136" s="198" t="s">
        <v>213</v>
      </c>
      <c r="G136" s="37"/>
      <c r="H136" s="37"/>
      <c r="I136" s="194"/>
      <c r="J136" s="37"/>
      <c r="K136" s="37"/>
      <c r="L136" s="40"/>
      <c r="M136" s="195"/>
      <c r="N136" s="196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154</v>
      </c>
      <c r="AU136" s="18" t="s">
        <v>83</v>
      </c>
    </row>
    <row r="137" spans="1:65" s="2" customFormat="1" ht="37.9" customHeight="1">
      <c r="A137" s="35"/>
      <c r="B137" s="36"/>
      <c r="C137" s="179" t="s">
        <v>214</v>
      </c>
      <c r="D137" s="179" t="s">
        <v>145</v>
      </c>
      <c r="E137" s="180" t="s">
        <v>215</v>
      </c>
      <c r="F137" s="181" t="s">
        <v>216</v>
      </c>
      <c r="G137" s="182" t="s">
        <v>196</v>
      </c>
      <c r="H137" s="183">
        <v>179.83</v>
      </c>
      <c r="I137" s="184"/>
      <c r="J137" s="185">
        <f>ROUND(I137*H137,2)</f>
        <v>0</v>
      </c>
      <c r="K137" s="181" t="s">
        <v>149</v>
      </c>
      <c r="L137" s="40"/>
      <c r="M137" s="186" t="s">
        <v>19</v>
      </c>
      <c r="N137" s="187" t="s">
        <v>45</v>
      </c>
      <c r="O137" s="65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0" t="s">
        <v>150</v>
      </c>
      <c r="AT137" s="190" t="s">
        <v>145</v>
      </c>
      <c r="AU137" s="190" t="s">
        <v>83</v>
      </c>
      <c r="AY137" s="18" t="s">
        <v>143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8" t="s">
        <v>81</v>
      </c>
      <c r="BK137" s="191">
        <f>ROUND(I137*H137,2)</f>
        <v>0</v>
      </c>
      <c r="BL137" s="18" t="s">
        <v>150</v>
      </c>
      <c r="BM137" s="190" t="s">
        <v>217</v>
      </c>
    </row>
    <row r="138" spans="1:65" s="2" customFormat="1" ht="39">
      <c r="A138" s="35"/>
      <c r="B138" s="36"/>
      <c r="C138" s="37"/>
      <c r="D138" s="192" t="s">
        <v>152</v>
      </c>
      <c r="E138" s="37"/>
      <c r="F138" s="193" t="s">
        <v>218</v>
      </c>
      <c r="G138" s="37"/>
      <c r="H138" s="37"/>
      <c r="I138" s="194"/>
      <c r="J138" s="37"/>
      <c r="K138" s="37"/>
      <c r="L138" s="40"/>
      <c r="M138" s="195"/>
      <c r="N138" s="196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152</v>
      </c>
      <c r="AU138" s="18" t="s">
        <v>83</v>
      </c>
    </row>
    <row r="139" spans="1:65" s="2" customFormat="1" ht="11.25">
      <c r="A139" s="35"/>
      <c r="B139" s="36"/>
      <c r="C139" s="37"/>
      <c r="D139" s="197" t="s">
        <v>154</v>
      </c>
      <c r="E139" s="37"/>
      <c r="F139" s="198" t="s">
        <v>219</v>
      </c>
      <c r="G139" s="37"/>
      <c r="H139" s="37"/>
      <c r="I139" s="194"/>
      <c r="J139" s="37"/>
      <c r="K139" s="37"/>
      <c r="L139" s="40"/>
      <c r="M139" s="195"/>
      <c r="N139" s="196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154</v>
      </c>
      <c r="AU139" s="18" t="s">
        <v>83</v>
      </c>
    </row>
    <row r="140" spans="1:65" s="13" customFormat="1" ht="11.25">
      <c r="B140" s="199"/>
      <c r="C140" s="200"/>
      <c r="D140" s="192" t="s">
        <v>168</v>
      </c>
      <c r="E140" s="201" t="s">
        <v>19</v>
      </c>
      <c r="F140" s="202" t="s">
        <v>220</v>
      </c>
      <c r="G140" s="200"/>
      <c r="H140" s="203">
        <v>179.83</v>
      </c>
      <c r="I140" s="204"/>
      <c r="J140" s="200"/>
      <c r="K140" s="200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168</v>
      </c>
      <c r="AU140" s="209" t="s">
        <v>83</v>
      </c>
      <c r="AV140" s="13" t="s">
        <v>83</v>
      </c>
      <c r="AW140" s="13" t="s">
        <v>35</v>
      </c>
      <c r="AX140" s="13" t="s">
        <v>74</v>
      </c>
      <c r="AY140" s="209" t="s">
        <v>143</v>
      </c>
    </row>
    <row r="141" spans="1:65" s="14" customFormat="1" ht="11.25">
      <c r="B141" s="211"/>
      <c r="C141" s="212"/>
      <c r="D141" s="192" t="s">
        <v>168</v>
      </c>
      <c r="E141" s="213" t="s">
        <v>19</v>
      </c>
      <c r="F141" s="214" t="s">
        <v>192</v>
      </c>
      <c r="G141" s="212"/>
      <c r="H141" s="215">
        <v>179.83</v>
      </c>
      <c r="I141" s="216"/>
      <c r="J141" s="212"/>
      <c r="K141" s="212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168</v>
      </c>
      <c r="AU141" s="221" t="s">
        <v>83</v>
      </c>
      <c r="AV141" s="14" t="s">
        <v>150</v>
      </c>
      <c r="AW141" s="14" t="s">
        <v>35</v>
      </c>
      <c r="AX141" s="14" t="s">
        <v>81</v>
      </c>
      <c r="AY141" s="221" t="s">
        <v>143</v>
      </c>
    </row>
    <row r="142" spans="1:65" s="2" customFormat="1" ht="37.9" customHeight="1">
      <c r="A142" s="35"/>
      <c r="B142" s="36"/>
      <c r="C142" s="179" t="s">
        <v>221</v>
      </c>
      <c r="D142" s="179" t="s">
        <v>145</v>
      </c>
      <c r="E142" s="180" t="s">
        <v>222</v>
      </c>
      <c r="F142" s="181" t="s">
        <v>223</v>
      </c>
      <c r="G142" s="182" t="s">
        <v>196</v>
      </c>
      <c r="H142" s="183">
        <v>160.33000000000001</v>
      </c>
      <c r="I142" s="184"/>
      <c r="J142" s="185">
        <f>ROUND(I142*H142,2)</f>
        <v>0</v>
      </c>
      <c r="K142" s="181" t="s">
        <v>149</v>
      </c>
      <c r="L142" s="40"/>
      <c r="M142" s="186" t="s">
        <v>19</v>
      </c>
      <c r="N142" s="187" t="s">
        <v>45</v>
      </c>
      <c r="O142" s="65"/>
      <c r="P142" s="188">
        <f>O142*H142</f>
        <v>0</v>
      </c>
      <c r="Q142" s="188">
        <v>0</v>
      </c>
      <c r="R142" s="188">
        <f>Q142*H142</f>
        <v>0</v>
      </c>
      <c r="S142" s="188">
        <v>0</v>
      </c>
      <c r="T142" s="18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0" t="s">
        <v>150</v>
      </c>
      <c r="AT142" s="190" t="s">
        <v>145</v>
      </c>
      <c r="AU142" s="190" t="s">
        <v>83</v>
      </c>
      <c r="AY142" s="18" t="s">
        <v>143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8" t="s">
        <v>81</v>
      </c>
      <c r="BK142" s="191">
        <f>ROUND(I142*H142,2)</f>
        <v>0</v>
      </c>
      <c r="BL142" s="18" t="s">
        <v>150</v>
      </c>
      <c r="BM142" s="190" t="s">
        <v>224</v>
      </c>
    </row>
    <row r="143" spans="1:65" s="2" customFormat="1" ht="39">
      <c r="A143" s="35"/>
      <c r="B143" s="36"/>
      <c r="C143" s="37"/>
      <c r="D143" s="192" t="s">
        <v>152</v>
      </c>
      <c r="E143" s="37"/>
      <c r="F143" s="193" t="s">
        <v>225</v>
      </c>
      <c r="G143" s="37"/>
      <c r="H143" s="37"/>
      <c r="I143" s="194"/>
      <c r="J143" s="37"/>
      <c r="K143" s="37"/>
      <c r="L143" s="40"/>
      <c r="M143" s="195"/>
      <c r="N143" s="196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152</v>
      </c>
      <c r="AU143" s="18" t="s">
        <v>83</v>
      </c>
    </row>
    <row r="144" spans="1:65" s="2" customFormat="1" ht="11.25">
      <c r="A144" s="35"/>
      <c r="B144" s="36"/>
      <c r="C144" s="37"/>
      <c r="D144" s="197" t="s">
        <v>154</v>
      </c>
      <c r="E144" s="37"/>
      <c r="F144" s="198" t="s">
        <v>226</v>
      </c>
      <c r="G144" s="37"/>
      <c r="H144" s="37"/>
      <c r="I144" s="194"/>
      <c r="J144" s="37"/>
      <c r="K144" s="37"/>
      <c r="L144" s="40"/>
      <c r="M144" s="195"/>
      <c r="N144" s="196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154</v>
      </c>
      <c r="AU144" s="18" t="s">
        <v>83</v>
      </c>
    </row>
    <row r="145" spans="1:65" s="13" customFormat="1" ht="11.25">
      <c r="B145" s="199"/>
      <c r="C145" s="200"/>
      <c r="D145" s="192" t="s">
        <v>168</v>
      </c>
      <c r="E145" s="201" t="s">
        <v>19</v>
      </c>
      <c r="F145" s="202" t="s">
        <v>227</v>
      </c>
      <c r="G145" s="200"/>
      <c r="H145" s="203">
        <v>160.33000000000001</v>
      </c>
      <c r="I145" s="204"/>
      <c r="J145" s="200"/>
      <c r="K145" s="200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168</v>
      </c>
      <c r="AU145" s="209" t="s">
        <v>83</v>
      </c>
      <c r="AV145" s="13" t="s">
        <v>83</v>
      </c>
      <c r="AW145" s="13" t="s">
        <v>35</v>
      </c>
      <c r="AX145" s="13" t="s">
        <v>74</v>
      </c>
      <c r="AY145" s="209" t="s">
        <v>143</v>
      </c>
    </row>
    <row r="146" spans="1:65" s="14" customFormat="1" ht="11.25">
      <c r="B146" s="211"/>
      <c r="C146" s="212"/>
      <c r="D146" s="192" t="s">
        <v>168</v>
      </c>
      <c r="E146" s="213" t="s">
        <v>19</v>
      </c>
      <c r="F146" s="214" t="s">
        <v>192</v>
      </c>
      <c r="G146" s="212"/>
      <c r="H146" s="215">
        <v>160.33000000000001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168</v>
      </c>
      <c r="AU146" s="221" t="s">
        <v>83</v>
      </c>
      <c r="AV146" s="14" t="s">
        <v>150</v>
      </c>
      <c r="AW146" s="14" t="s">
        <v>35</v>
      </c>
      <c r="AX146" s="14" t="s">
        <v>81</v>
      </c>
      <c r="AY146" s="221" t="s">
        <v>143</v>
      </c>
    </row>
    <row r="147" spans="1:65" s="2" customFormat="1" ht="37.9" customHeight="1">
      <c r="A147" s="35"/>
      <c r="B147" s="36"/>
      <c r="C147" s="179" t="s">
        <v>228</v>
      </c>
      <c r="D147" s="179" t="s">
        <v>145</v>
      </c>
      <c r="E147" s="180" t="s">
        <v>229</v>
      </c>
      <c r="F147" s="181" t="s">
        <v>230</v>
      </c>
      <c r="G147" s="182" t="s">
        <v>196</v>
      </c>
      <c r="H147" s="183">
        <v>3206.6</v>
      </c>
      <c r="I147" s="184"/>
      <c r="J147" s="185">
        <f>ROUND(I147*H147,2)</f>
        <v>0</v>
      </c>
      <c r="K147" s="181" t="s">
        <v>149</v>
      </c>
      <c r="L147" s="40"/>
      <c r="M147" s="186" t="s">
        <v>19</v>
      </c>
      <c r="N147" s="187" t="s">
        <v>45</v>
      </c>
      <c r="O147" s="65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0" t="s">
        <v>150</v>
      </c>
      <c r="AT147" s="190" t="s">
        <v>145</v>
      </c>
      <c r="AU147" s="190" t="s">
        <v>83</v>
      </c>
      <c r="AY147" s="18" t="s">
        <v>143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81</v>
      </c>
      <c r="BK147" s="191">
        <f>ROUND(I147*H147,2)</f>
        <v>0</v>
      </c>
      <c r="BL147" s="18" t="s">
        <v>150</v>
      </c>
      <c r="BM147" s="190" t="s">
        <v>231</v>
      </c>
    </row>
    <row r="148" spans="1:65" s="2" customFormat="1" ht="48.75">
      <c r="A148" s="35"/>
      <c r="B148" s="36"/>
      <c r="C148" s="37"/>
      <c r="D148" s="192" t="s">
        <v>152</v>
      </c>
      <c r="E148" s="37"/>
      <c r="F148" s="193" t="s">
        <v>232</v>
      </c>
      <c r="G148" s="37"/>
      <c r="H148" s="37"/>
      <c r="I148" s="194"/>
      <c r="J148" s="37"/>
      <c r="K148" s="37"/>
      <c r="L148" s="40"/>
      <c r="M148" s="195"/>
      <c r="N148" s="196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152</v>
      </c>
      <c r="AU148" s="18" t="s">
        <v>83</v>
      </c>
    </row>
    <row r="149" spans="1:65" s="2" customFormat="1" ht="11.25">
      <c r="A149" s="35"/>
      <c r="B149" s="36"/>
      <c r="C149" s="37"/>
      <c r="D149" s="197" t="s">
        <v>154</v>
      </c>
      <c r="E149" s="37"/>
      <c r="F149" s="198" t="s">
        <v>233</v>
      </c>
      <c r="G149" s="37"/>
      <c r="H149" s="37"/>
      <c r="I149" s="194"/>
      <c r="J149" s="37"/>
      <c r="K149" s="37"/>
      <c r="L149" s="40"/>
      <c r="M149" s="195"/>
      <c r="N149" s="196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154</v>
      </c>
      <c r="AU149" s="18" t="s">
        <v>83</v>
      </c>
    </row>
    <row r="150" spans="1:65" s="13" customFormat="1" ht="11.25">
      <c r="B150" s="199"/>
      <c r="C150" s="200"/>
      <c r="D150" s="192" t="s">
        <v>168</v>
      </c>
      <c r="E150" s="201" t="s">
        <v>19</v>
      </c>
      <c r="F150" s="202" t="s">
        <v>234</v>
      </c>
      <c r="G150" s="200"/>
      <c r="H150" s="203">
        <v>3206.6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168</v>
      </c>
      <c r="AU150" s="209" t="s">
        <v>83</v>
      </c>
      <c r="AV150" s="13" t="s">
        <v>83</v>
      </c>
      <c r="AW150" s="13" t="s">
        <v>35</v>
      </c>
      <c r="AX150" s="13" t="s">
        <v>74</v>
      </c>
      <c r="AY150" s="209" t="s">
        <v>143</v>
      </c>
    </row>
    <row r="151" spans="1:65" s="14" customFormat="1" ht="11.25">
      <c r="B151" s="211"/>
      <c r="C151" s="212"/>
      <c r="D151" s="192" t="s">
        <v>168</v>
      </c>
      <c r="E151" s="213" t="s">
        <v>19</v>
      </c>
      <c r="F151" s="214" t="s">
        <v>192</v>
      </c>
      <c r="G151" s="212"/>
      <c r="H151" s="215">
        <v>3206.6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168</v>
      </c>
      <c r="AU151" s="221" t="s">
        <v>83</v>
      </c>
      <c r="AV151" s="14" t="s">
        <v>150</v>
      </c>
      <c r="AW151" s="14" t="s">
        <v>35</v>
      </c>
      <c r="AX151" s="14" t="s">
        <v>81</v>
      </c>
      <c r="AY151" s="221" t="s">
        <v>143</v>
      </c>
    </row>
    <row r="152" spans="1:65" s="2" customFormat="1" ht="24.2" customHeight="1">
      <c r="A152" s="35"/>
      <c r="B152" s="36"/>
      <c r="C152" s="179" t="s">
        <v>235</v>
      </c>
      <c r="D152" s="179" t="s">
        <v>145</v>
      </c>
      <c r="E152" s="180" t="s">
        <v>236</v>
      </c>
      <c r="F152" s="181" t="s">
        <v>237</v>
      </c>
      <c r="G152" s="182" t="s">
        <v>196</v>
      </c>
      <c r="H152" s="183">
        <v>179.83</v>
      </c>
      <c r="I152" s="184"/>
      <c r="J152" s="185">
        <f>ROUND(I152*H152,2)</f>
        <v>0</v>
      </c>
      <c r="K152" s="181" t="s">
        <v>149</v>
      </c>
      <c r="L152" s="40"/>
      <c r="M152" s="186" t="s">
        <v>19</v>
      </c>
      <c r="N152" s="187" t="s">
        <v>45</v>
      </c>
      <c r="O152" s="65"/>
      <c r="P152" s="188">
        <f>O152*H152</f>
        <v>0</v>
      </c>
      <c r="Q152" s="188">
        <v>0</v>
      </c>
      <c r="R152" s="188">
        <f>Q152*H152</f>
        <v>0</v>
      </c>
      <c r="S152" s="188">
        <v>0</v>
      </c>
      <c r="T152" s="18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0" t="s">
        <v>150</v>
      </c>
      <c r="AT152" s="190" t="s">
        <v>145</v>
      </c>
      <c r="AU152" s="190" t="s">
        <v>83</v>
      </c>
      <c r="AY152" s="18" t="s">
        <v>143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8" t="s">
        <v>81</v>
      </c>
      <c r="BK152" s="191">
        <f>ROUND(I152*H152,2)</f>
        <v>0</v>
      </c>
      <c r="BL152" s="18" t="s">
        <v>150</v>
      </c>
      <c r="BM152" s="190" t="s">
        <v>238</v>
      </c>
    </row>
    <row r="153" spans="1:65" s="2" customFormat="1" ht="29.25">
      <c r="A153" s="35"/>
      <c r="B153" s="36"/>
      <c r="C153" s="37"/>
      <c r="D153" s="192" t="s">
        <v>152</v>
      </c>
      <c r="E153" s="37"/>
      <c r="F153" s="193" t="s">
        <v>239</v>
      </c>
      <c r="G153" s="37"/>
      <c r="H153" s="37"/>
      <c r="I153" s="194"/>
      <c r="J153" s="37"/>
      <c r="K153" s="37"/>
      <c r="L153" s="40"/>
      <c r="M153" s="195"/>
      <c r="N153" s="196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152</v>
      </c>
      <c r="AU153" s="18" t="s">
        <v>83</v>
      </c>
    </row>
    <row r="154" spans="1:65" s="2" customFormat="1" ht="11.25">
      <c r="A154" s="35"/>
      <c r="B154" s="36"/>
      <c r="C154" s="37"/>
      <c r="D154" s="197" t="s">
        <v>154</v>
      </c>
      <c r="E154" s="37"/>
      <c r="F154" s="198" t="s">
        <v>240</v>
      </c>
      <c r="G154" s="37"/>
      <c r="H154" s="37"/>
      <c r="I154" s="194"/>
      <c r="J154" s="37"/>
      <c r="K154" s="37"/>
      <c r="L154" s="40"/>
      <c r="M154" s="195"/>
      <c r="N154" s="196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154</v>
      </c>
      <c r="AU154" s="18" t="s">
        <v>83</v>
      </c>
    </row>
    <row r="155" spans="1:65" s="13" customFormat="1" ht="11.25">
      <c r="B155" s="199"/>
      <c r="C155" s="200"/>
      <c r="D155" s="192" t="s">
        <v>168</v>
      </c>
      <c r="E155" s="201" t="s">
        <v>19</v>
      </c>
      <c r="F155" s="202" t="s">
        <v>241</v>
      </c>
      <c r="G155" s="200"/>
      <c r="H155" s="203">
        <v>179.83</v>
      </c>
      <c r="I155" s="204"/>
      <c r="J155" s="200"/>
      <c r="K155" s="200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168</v>
      </c>
      <c r="AU155" s="209" t="s">
        <v>83</v>
      </c>
      <c r="AV155" s="13" t="s">
        <v>83</v>
      </c>
      <c r="AW155" s="13" t="s">
        <v>35</v>
      </c>
      <c r="AX155" s="13" t="s">
        <v>74</v>
      </c>
      <c r="AY155" s="209" t="s">
        <v>143</v>
      </c>
    </row>
    <row r="156" spans="1:65" s="14" customFormat="1" ht="11.25">
      <c r="B156" s="211"/>
      <c r="C156" s="212"/>
      <c r="D156" s="192" t="s">
        <v>168</v>
      </c>
      <c r="E156" s="213" t="s">
        <v>19</v>
      </c>
      <c r="F156" s="214" t="s">
        <v>192</v>
      </c>
      <c r="G156" s="212"/>
      <c r="H156" s="215">
        <v>179.83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168</v>
      </c>
      <c r="AU156" s="221" t="s">
        <v>83</v>
      </c>
      <c r="AV156" s="14" t="s">
        <v>150</v>
      </c>
      <c r="AW156" s="14" t="s">
        <v>35</v>
      </c>
      <c r="AX156" s="14" t="s">
        <v>81</v>
      </c>
      <c r="AY156" s="221" t="s">
        <v>143</v>
      </c>
    </row>
    <row r="157" spans="1:65" s="2" customFormat="1" ht="24.2" customHeight="1">
      <c r="A157" s="35"/>
      <c r="B157" s="36"/>
      <c r="C157" s="179" t="s">
        <v>242</v>
      </c>
      <c r="D157" s="179" t="s">
        <v>145</v>
      </c>
      <c r="E157" s="180" t="s">
        <v>243</v>
      </c>
      <c r="F157" s="181" t="s">
        <v>244</v>
      </c>
      <c r="G157" s="182" t="s">
        <v>245</v>
      </c>
      <c r="H157" s="183">
        <v>288.59399999999999</v>
      </c>
      <c r="I157" s="184"/>
      <c r="J157" s="185">
        <f>ROUND(I157*H157,2)</f>
        <v>0</v>
      </c>
      <c r="K157" s="181" t="s">
        <v>149</v>
      </c>
      <c r="L157" s="40"/>
      <c r="M157" s="186" t="s">
        <v>19</v>
      </c>
      <c r="N157" s="187" t="s">
        <v>45</v>
      </c>
      <c r="O157" s="65"/>
      <c r="P157" s="188">
        <f>O157*H157</f>
        <v>0</v>
      </c>
      <c r="Q157" s="188">
        <v>0</v>
      </c>
      <c r="R157" s="188">
        <f>Q157*H157</f>
        <v>0</v>
      </c>
      <c r="S157" s="188">
        <v>0</v>
      </c>
      <c r="T157" s="18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0" t="s">
        <v>150</v>
      </c>
      <c r="AT157" s="190" t="s">
        <v>145</v>
      </c>
      <c r="AU157" s="190" t="s">
        <v>83</v>
      </c>
      <c r="AY157" s="18" t="s">
        <v>143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8" t="s">
        <v>81</v>
      </c>
      <c r="BK157" s="191">
        <f>ROUND(I157*H157,2)</f>
        <v>0</v>
      </c>
      <c r="BL157" s="18" t="s">
        <v>150</v>
      </c>
      <c r="BM157" s="190" t="s">
        <v>246</v>
      </c>
    </row>
    <row r="158" spans="1:65" s="2" customFormat="1" ht="29.25">
      <c r="A158" s="35"/>
      <c r="B158" s="36"/>
      <c r="C158" s="37"/>
      <c r="D158" s="192" t="s">
        <v>152</v>
      </c>
      <c r="E158" s="37"/>
      <c r="F158" s="193" t="s">
        <v>247</v>
      </c>
      <c r="G158" s="37"/>
      <c r="H158" s="37"/>
      <c r="I158" s="194"/>
      <c r="J158" s="37"/>
      <c r="K158" s="37"/>
      <c r="L158" s="40"/>
      <c r="M158" s="195"/>
      <c r="N158" s="196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152</v>
      </c>
      <c r="AU158" s="18" t="s">
        <v>83</v>
      </c>
    </row>
    <row r="159" spans="1:65" s="2" customFormat="1" ht="11.25">
      <c r="A159" s="35"/>
      <c r="B159" s="36"/>
      <c r="C159" s="37"/>
      <c r="D159" s="197" t="s">
        <v>154</v>
      </c>
      <c r="E159" s="37"/>
      <c r="F159" s="198" t="s">
        <v>248</v>
      </c>
      <c r="G159" s="37"/>
      <c r="H159" s="37"/>
      <c r="I159" s="194"/>
      <c r="J159" s="37"/>
      <c r="K159" s="37"/>
      <c r="L159" s="40"/>
      <c r="M159" s="195"/>
      <c r="N159" s="196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154</v>
      </c>
      <c r="AU159" s="18" t="s">
        <v>83</v>
      </c>
    </row>
    <row r="160" spans="1:65" s="13" customFormat="1" ht="11.25">
      <c r="B160" s="199"/>
      <c r="C160" s="200"/>
      <c r="D160" s="192" t="s">
        <v>168</v>
      </c>
      <c r="E160" s="201" t="s">
        <v>19</v>
      </c>
      <c r="F160" s="202" t="s">
        <v>249</v>
      </c>
      <c r="G160" s="200"/>
      <c r="H160" s="203">
        <v>288.59399999999999</v>
      </c>
      <c r="I160" s="204"/>
      <c r="J160" s="200"/>
      <c r="K160" s="200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168</v>
      </c>
      <c r="AU160" s="209" t="s">
        <v>83</v>
      </c>
      <c r="AV160" s="13" t="s">
        <v>83</v>
      </c>
      <c r="AW160" s="13" t="s">
        <v>35</v>
      </c>
      <c r="AX160" s="13" t="s">
        <v>74</v>
      </c>
      <c r="AY160" s="209" t="s">
        <v>143</v>
      </c>
    </row>
    <row r="161" spans="1:65" s="14" customFormat="1" ht="11.25">
      <c r="B161" s="211"/>
      <c r="C161" s="212"/>
      <c r="D161" s="192" t="s">
        <v>168</v>
      </c>
      <c r="E161" s="213" t="s">
        <v>19</v>
      </c>
      <c r="F161" s="214" t="s">
        <v>192</v>
      </c>
      <c r="G161" s="212"/>
      <c r="H161" s="215">
        <v>288.59399999999999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168</v>
      </c>
      <c r="AU161" s="221" t="s">
        <v>83</v>
      </c>
      <c r="AV161" s="14" t="s">
        <v>150</v>
      </c>
      <c r="AW161" s="14" t="s">
        <v>35</v>
      </c>
      <c r="AX161" s="14" t="s">
        <v>81</v>
      </c>
      <c r="AY161" s="221" t="s">
        <v>143</v>
      </c>
    </row>
    <row r="162" spans="1:65" s="2" customFormat="1" ht="24.2" customHeight="1">
      <c r="A162" s="35"/>
      <c r="B162" s="36"/>
      <c r="C162" s="179" t="s">
        <v>8</v>
      </c>
      <c r="D162" s="179" t="s">
        <v>145</v>
      </c>
      <c r="E162" s="180" t="s">
        <v>250</v>
      </c>
      <c r="F162" s="181" t="s">
        <v>251</v>
      </c>
      <c r="G162" s="182" t="s">
        <v>196</v>
      </c>
      <c r="H162" s="183">
        <v>153.75</v>
      </c>
      <c r="I162" s="184"/>
      <c r="J162" s="185">
        <f>ROUND(I162*H162,2)</f>
        <v>0</v>
      </c>
      <c r="K162" s="181" t="s">
        <v>149</v>
      </c>
      <c r="L162" s="40"/>
      <c r="M162" s="186" t="s">
        <v>19</v>
      </c>
      <c r="N162" s="187" t="s">
        <v>45</v>
      </c>
      <c r="O162" s="65"/>
      <c r="P162" s="188">
        <f>O162*H162</f>
        <v>0</v>
      </c>
      <c r="Q162" s="188">
        <v>0</v>
      </c>
      <c r="R162" s="188">
        <f>Q162*H162</f>
        <v>0</v>
      </c>
      <c r="S162" s="188">
        <v>0</v>
      </c>
      <c r="T162" s="18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0" t="s">
        <v>150</v>
      </c>
      <c r="AT162" s="190" t="s">
        <v>145</v>
      </c>
      <c r="AU162" s="190" t="s">
        <v>83</v>
      </c>
      <c r="AY162" s="18" t="s">
        <v>143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8" t="s">
        <v>81</v>
      </c>
      <c r="BK162" s="191">
        <f>ROUND(I162*H162,2)</f>
        <v>0</v>
      </c>
      <c r="BL162" s="18" t="s">
        <v>150</v>
      </c>
      <c r="BM162" s="190" t="s">
        <v>252</v>
      </c>
    </row>
    <row r="163" spans="1:65" s="2" customFormat="1" ht="29.25">
      <c r="A163" s="35"/>
      <c r="B163" s="36"/>
      <c r="C163" s="37"/>
      <c r="D163" s="192" t="s">
        <v>152</v>
      </c>
      <c r="E163" s="37"/>
      <c r="F163" s="193" t="s">
        <v>253</v>
      </c>
      <c r="G163" s="37"/>
      <c r="H163" s="37"/>
      <c r="I163" s="194"/>
      <c r="J163" s="37"/>
      <c r="K163" s="37"/>
      <c r="L163" s="40"/>
      <c r="M163" s="195"/>
      <c r="N163" s="196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152</v>
      </c>
      <c r="AU163" s="18" t="s">
        <v>83</v>
      </c>
    </row>
    <row r="164" spans="1:65" s="2" customFormat="1" ht="11.25">
      <c r="A164" s="35"/>
      <c r="B164" s="36"/>
      <c r="C164" s="37"/>
      <c r="D164" s="197" t="s">
        <v>154</v>
      </c>
      <c r="E164" s="37"/>
      <c r="F164" s="198" t="s">
        <v>254</v>
      </c>
      <c r="G164" s="37"/>
      <c r="H164" s="37"/>
      <c r="I164" s="194"/>
      <c r="J164" s="37"/>
      <c r="K164" s="37"/>
      <c r="L164" s="40"/>
      <c r="M164" s="195"/>
      <c r="N164" s="196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154</v>
      </c>
      <c r="AU164" s="18" t="s">
        <v>83</v>
      </c>
    </row>
    <row r="165" spans="1:65" s="2" customFormat="1" ht="29.25">
      <c r="A165" s="35"/>
      <c r="B165" s="36"/>
      <c r="C165" s="37"/>
      <c r="D165" s="192" t="s">
        <v>183</v>
      </c>
      <c r="E165" s="37"/>
      <c r="F165" s="210" t="s">
        <v>255</v>
      </c>
      <c r="G165" s="37"/>
      <c r="H165" s="37"/>
      <c r="I165" s="194"/>
      <c r="J165" s="37"/>
      <c r="K165" s="37"/>
      <c r="L165" s="40"/>
      <c r="M165" s="195"/>
      <c r="N165" s="196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183</v>
      </c>
      <c r="AU165" s="18" t="s">
        <v>83</v>
      </c>
    </row>
    <row r="166" spans="1:65" s="13" customFormat="1" ht="11.25">
      <c r="B166" s="199"/>
      <c r="C166" s="200"/>
      <c r="D166" s="192" t="s">
        <v>168</v>
      </c>
      <c r="E166" s="201" t="s">
        <v>19</v>
      </c>
      <c r="F166" s="202" t="s">
        <v>256</v>
      </c>
      <c r="G166" s="200"/>
      <c r="H166" s="203">
        <v>153.75</v>
      </c>
      <c r="I166" s="204"/>
      <c r="J166" s="200"/>
      <c r="K166" s="200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168</v>
      </c>
      <c r="AU166" s="209" t="s">
        <v>83</v>
      </c>
      <c r="AV166" s="13" t="s">
        <v>83</v>
      </c>
      <c r="AW166" s="13" t="s">
        <v>35</v>
      </c>
      <c r="AX166" s="13" t="s">
        <v>81</v>
      </c>
      <c r="AY166" s="209" t="s">
        <v>143</v>
      </c>
    </row>
    <row r="167" spans="1:65" s="2" customFormat="1" ht="16.5" customHeight="1">
      <c r="A167" s="35"/>
      <c r="B167" s="36"/>
      <c r="C167" s="222" t="s">
        <v>257</v>
      </c>
      <c r="D167" s="222" t="s">
        <v>258</v>
      </c>
      <c r="E167" s="223" t="s">
        <v>259</v>
      </c>
      <c r="F167" s="224" t="s">
        <v>260</v>
      </c>
      <c r="G167" s="225" t="s">
        <v>245</v>
      </c>
      <c r="H167" s="226">
        <v>229.131</v>
      </c>
      <c r="I167" s="227"/>
      <c r="J167" s="228">
        <f>ROUND(I167*H167,2)</f>
        <v>0</v>
      </c>
      <c r="K167" s="224" t="s">
        <v>149</v>
      </c>
      <c r="L167" s="229"/>
      <c r="M167" s="230" t="s">
        <v>19</v>
      </c>
      <c r="N167" s="231" t="s">
        <v>45</v>
      </c>
      <c r="O167" s="65"/>
      <c r="P167" s="188">
        <f>O167*H167</f>
        <v>0</v>
      </c>
      <c r="Q167" s="188">
        <v>1</v>
      </c>
      <c r="R167" s="188">
        <f>Q167*H167</f>
        <v>229.131</v>
      </c>
      <c r="S167" s="188">
        <v>0</v>
      </c>
      <c r="T167" s="18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0" t="s">
        <v>201</v>
      </c>
      <c r="AT167" s="190" t="s">
        <v>258</v>
      </c>
      <c r="AU167" s="190" t="s">
        <v>83</v>
      </c>
      <c r="AY167" s="18" t="s">
        <v>143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8" t="s">
        <v>81</v>
      </c>
      <c r="BK167" s="191">
        <f>ROUND(I167*H167,2)</f>
        <v>0</v>
      </c>
      <c r="BL167" s="18" t="s">
        <v>150</v>
      </c>
      <c r="BM167" s="190" t="s">
        <v>261</v>
      </c>
    </row>
    <row r="168" spans="1:65" s="2" customFormat="1" ht="11.25">
      <c r="A168" s="35"/>
      <c r="B168" s="36"/>
      <c r="C168" s="37"/>
      <c r="D168" s="192" t="s">
        <v>152</v>
      </c>
      <c r="E168" s="37"/>
      <c r="F168" s="193" t="s">
        <v>260</v>
      </c>
      <c r="G168" s="37"/>
      <c r="H168" s="37"/>
      <c r="I168" s="194"/>
      <c r="J168" s="37"/>
      <c r="K168" s="37"/>
      <c r="L168" s="40"/>
      <c r="M168" s="195"/>
      <c r="N168" s="196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152</v>
      </c>
      <c r="AU168" s="18" t="s">
        <v>83</v>
      </c>
    </row>
    <row r="169" spans="1:65" s="2" customFormat="1" ht="19.5">
      <c r="A169" s="35"/>
      <c r="B169" s="36"/>
      <c r="C169" s="37"/>
      <c r="D169" s="192" t="s">
        <v>183</v>
      </c>
      <c r="E169" s="37"/>
      <c r="F169" s="210" t="s">
        <v>262</v>
      </c>
      <c r="G169" s="37"/>
      <c r="H169" s="37"/>
      <c r="I169" s="194"/>
      <c r="J169" s="37"/>
      <c r="K169" s="37"/>
      <c r="L169" s="40"/>
      <c r="M169" s="195"/>
      <c r="N169" s="196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183</v>
      </c>
      <c r="AU169" s="18" t="s">
        <v>83</v>
      </c>
    </row>
    <row r="170" spans="1:65" s="13" customFormat="1" ht="22.5">
      <c r="B170" s="199"/>
      <c r="C170" s="200"/>
      <c r="D170" s="192" t="s">
        <v>168</v>
      </c>
      <c r="E170" s="201" t="s">
        <v>19</v>
      </c>
      <c r="F170" s="202" t="s">
        <v>263</v>
      </c>
      <c r="G170" s="200"/>
      <c r="H170" s="203">
        <v>-47.619</v>
      </c>
      <c r="I170" s="204"/>
      <c r="J170" s="200"/>
      <c r="K170" s="200"/>
      <c r="L170" s="205"/>
      <c r="M170" s="206"/>
      <c r="N170" s="207"/>
      <c r="O170" s="207"/>
      <c r="P170" s="207"/>
      <c r="Q170" s="207"/>
      <c r="R170" s="207"/>
      <c r="S170" s="207"/>
      <c r="T170" s="208"/>
      <c r="AT170" s="209" t="s">
        <v>168</v>
      </c>
      <c r="AU170" s="209" t="s">
        <v>83</v>
      </c>
      <c r="AV170" s="13" t="s">
        <v>83</v>
      </c>
      <c r="AW170" s="13" t="s">
        <v>35</v>
      </c>
      <c r="AX170" s="13" t="s">
        <v>74</v>
      </c>
      <c r="AY170" s="209" t="s">
        <v>143</v>
      </c>
    </row>
    <row r="171" spans="1:65" s="13" customFormat="1" ht="11.25">
      <c r="B171" s="199"/>
      <c r="C171" s="200"/>
      <c r="D171" s="192" t="s">
        <v>168</v>
      </c>
      <c r="E171" s="201" t="s">
        <v>19</v>
      </c>
      <c r="F171" s="202" t="s">
        <v>264</v>
      </c>
      <c r="G171" s="200"/>
      <c r="H171" s="203">
        <v>276.75</v>
      </c>
      <c r="I171" s="204"/>
      <c r="J171" s="200"/>
      <c r="K171" s="200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168</v>
      </c>
      <c r="AU171" s="209" t="s">
        <v>83</v>
      </c>
      <c r="AV171" s="13" t="s">
        <v>83</v>
      </c>
      <c r="AW171" s="13" t="s">
        <v>35</v>
      </c>
      <c r="AX171" s="13" t="s">
        <v>74</v>
      </c>
      <c r="AY171" s="209" t="s">
        <v>143</v>
      </c>
    </row>
    <row r="172" spans="1:65" s="14" customFormat="1" ht="11.25">
      <c r="B172" s="211"/>
      <c r="C172" s="212"/>
      <c r="D172" s="192" t="s">
        <v>168</v>
      </c>
      <c r="E172" s="213" t="s">
        <v>19</v>
      </c>
      <c r="F172" s="214" t="s">
        <v>192</v>
      </c>
      <c r="G172" s="212"/>
      <c r="H172" s="215">
        <v>229.131</v>
      </c>
      <c r="I172" s="216"/>
      <c r="J172" s="212"/>
      <c r="K172" s="212"/>
      <c r="L172" s="217"/>
      <c r="M172" s="218"/>
      <c r="N172" s="219"/>
      <c r="O172" s="219"/>
      <c r="P172" s="219"/>
      <c r="Q172" s="219"/>
      <c r="R172" s="219"/>
      <c r="S172" s="219"/>
      <c r="T172" s="220"/>
      <c r="AT172" s="221" t="s">
        <v>168</v>
      </c>
      <c r="AU172" s="221" t="s">
        <v>83</v>
      </c>
      <c r="AV172" s="14" t="s">
        <v>150</v>
      </c>
      <c r="AW172" s="14" t="s">
        <v>35</v>
      </c>
      <c r="AX172" s="14" t="s">
        <v>81</v>
      </c>
      <c r="AY172" s="221" t="s">
        <v>143</v>
      </c>
    </row>
    <row r="173" spans="1:65" s="2" customFormat="1" ht="37.9" customHeight="1">
      <c r="A173" s="35"/>
      <c r="B173" s="36"/>
      <c r="C173" s="179" t="s">
        <v>265</v>
      </c>
      <c r="D173" s="179" t="s">
        <v>145</v>
      </c>
      <c r="E173" s="180" t="s">
        <v>266</v>
      </c>
      <c r="F173" s="181" t="s">
        <v>267</v>
      </c>
      <c r="G173" s="182" t="s">
        <v>148</v>
      </c>
      <c r="H173" s="183">
        <v>190</v>
      </c>
      <c r="I173" s="184"/>
      <c r="J173" s="185">
        <f>ROUND(I173*H173,2)</f>
        <v>0</v>
      </c>
      <c r="K173" s="181" t="s">
        <v>149</v>
      </c>
      <c r="L173" s="40"/>
      <c r="M173" s="186" t="s">
        <v>19</v>
      </c>
      <c r="N173" s="187" t="s">
        <v>45</v>
      </c>
      <c r="O173" s="65"/>
      <c r="P173" s="188">
        <f>O173*H173</f>
        <v>0</v>
      </c>
      <c r="Q173" s="188">
        <v>0</v>
      </c>
      <c r="R173" s="188">
        <f>Q173*H173</f>
        <v>0</v>
      </c>
      <c r="S173" s="188">
        <v>0</v>
      </c>
      <c r="T173" s="18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0" t="s">
        <v>150</v>
      </c>
      <c r="AT173" s="190" t="s">
        <v>145</v>
      </c>
      <c r="AU173" s="190" t="s">
        <v>83</v>
      </c>
      <c r="AY173" s="18" t="s">
        <v>143</v>
      </c>
      <c r="BE173" s="191">
        <f>IF(N173="základní",J173,0)</f>
        <v>0</v>
      </c>
      <c r="BF173" s="191">
        <f>IF(N173="snížená",J173,0)</f>
        <v>0</v>
      </c>
      <c r="BG173" s="191">
        <f>IF(N173="zákl. přenesená",J173,0)</f>
        <v>0</v>
      </c>
      <c r="BH173" s="191">
        <f>IF(N173="sníž. přenesená",J173,0)</f>
        <v>0</v>
      </c>
      <c r="BI173" s="191">
        <f>IF(N173="nulová",J173,0)</f>
        <v>0</v>
      </c>
      <c r="BJ173" s="18" t="s">
        <v>81</v>
      </c>
      <c r="BK173" s="191">
        <f>ROUND(I173*H173,2)</f>
        <v>0</v>
      </c>
      <c r="BL173" s="18" t="s">
        <v>150</v>
      </c>
      <c r="BM173" s="190" t="s">
        <v>268</v>
      </c>
    </row>
    <row r="174" spans="1:65" s="2" customFormat="1" ht="29.25">
      <c r="A174" s="35"/>
      <c r="B174" s="36"/>
      <c r="C174" s="37"/>
      <c r="D174" s="192" t="s">
        <v>152</v>
      </c>
      <c r="E174" s="37"/>
      <c r="F174" s="193" t="s">
        <v>269</v>
      </c>
      <c r="G174" s="37"/>
      <c r="H174" s="37"/>
      <c r="I174" s="194"/>
      <c r="J174" s="37"/>
      <c r="K174" s="37"/>
      <c r="L174" s="40"/>
      <c r="M174" s="195"/>
      <c r="N174" s="196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152</v>
      </c>
      <c r="AU174" s="18" t="s">
        <v>83</v>
      </c>
    </row>
    <row r="175" spans="1:65" s="2" customFormat="1" ht="11.25">
      <c r="A175" s="35"/>
      <c r="B175" s="36"/>
      <c r="C175" s="37"/>
      <c r="D175" s="197" t="s">
        <v>154</v>
      </c>
      <c r="E175" s="37"/>
      <c r="F175" s="198" t="s">
        <v>270</v>
      </c>
      <c r="G175" s="37"/>
      <c r="H175" s="37"/>
      <c r="I175" s="194"/>
      <c r="J175" s="37"/>
      <c r="K175" s="37"/>
      <c r="L175" s="40"/>
      <c r="M175" s="195"/>
      <c r="N175" s="196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154</v>
      </c>
      <c r="AU175" s="18" t="s">
        <v>83</v>
      </c>
    </row>
    <row r="176" spans="1:65" s="2" customFormat="1" ht="19.5">
      <c r="A176" s="35"/>
      <c r="B176" s="36"/>
      <c r="C176" s="37"/>
      <c r="D176" s="192" t="s">
        <v>183</v>
      </c>
      <c r="E176" s="37"/>
      <c r="F176" s="210" t="s">
        <v>271</v>
      </c>
      <c r="G176" s="37"/>
      <c r="H176" s="37"/>
      <c r="I176" s="194"/>
      <c r="J176" s="37"/>
      <c r="K176" s="37"/>
      <c r="L176" s="40"/>
      <c r="M176" s="195"/>
      <c r="N176" s="196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183</v>
      </c>
      <c r="AU176" s="18" t="s">
        <v>83</v>
      </c>
    </row>
    <row r="177" spans="1:65" s="2" customFormat="1" ht="24.2" customHeight="1">
      <c r="A177" s="35"/>
      <c r="B177" s="36"/>
      <c r="C177" s="179" t="s">
        <v>272</v>
      </c>
      <c r="D177" s="179" t="s">
        <v>145</v>
      </c>
      <c r="E177" s="180" t="s">
        <v>273</v>
      </c>
      <c r="F177" s="181" t="s">
        <v>274</v>
      </c>
      <c r="G177" s="182" t="s">
        <v>148</v>
      </c>
      <c r="H177" s="183">
        <v>190</v>
      </c>
      <c r="I177" s="184"/>
      <c r="J177" s="185">
        <f>ROUND(I177*H177,2)</f>
        <v>0</v>
      </c>
      <c r="K177" s="181" t="s">
        <v>149</v>
      </c>
      <c r="L177" s="40"/>
      <c r="M177" s="186" t="s">
        <v>19</v>
      </c>
      <c r="N177" s="187" t="s">
        <v>45</v>
      </c>
      <c r="O177" s="65"/>
      <c r="P177" s="188">
        <f>O177*H177</f>
        <v>0</v>
      </c>
      <c r="Q177" s="188">
        <v>0</v>
      </c>
      <c r="R177" s="188">
        <f>Q177*H177</f>
        <v>0</v>
      </c>
      <c r="S177" s="188">
        <v>0</v>
      </c>
      <c r="T177" s="18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0" t="s">
        <v>150</v>
      </c>
      <c r="AT177" s="190" t="s">
        <v>145</v>
      </c>
      <c r="AU177" s="190" t="s">
        <v>83</v>
      </c>
      <c r="AY177" s="18" t="s">
        <v>143</v>
      </c>
      <c r="BE177" s="191">
        <f>IF(N177="základní",J177,0)</f>
        <v>0</v>
      </c>
      <c r="BF177" s="191">
        <f>IF(N177="snížená",J177,0)</f>
        <v>0</v>
      </c>
      <c r="BG177" s="191">
        <f>IF(N177="zákl. přenesená",J177,0)</f>
        <v>0</v>
      </c>
      <c r="BH177" s="191">
        <f>IF(N177="sníž. přenesená",J177,0)</f>
        <v>0</v>
      </c>
      <c r="BI177" s="191">
        <f>IF(N177="nulová",J177,0)</f>
        <v>0</v>
      </c>
      <c r="BJ177" s="18" t="s">
        <v>81</v>
      </c>
      <c r="BK177" s="191">
        <f>ROUND(I177*H177,2)</f>
        <v>0</v>
      </c>
      <c r="BL177" s="18" t="s">
        <v>150</v>
      </c>
      <c r="BM177" s="190" t="s">
        <v>275</v>
      </c>
    </row>
    <row r="178" spans="1:65" s="2" customFormat="1" ht="19.5">
      <c r="A178" s="35"/>
      <c r="B178" s="36"/>
      <c r="C178" s="37"/>
      <c r="D178" s="192" t="s">
        <v>152</v>
      </c>
      <c r="E178" s="37"/>
      <c r="F178" s="193" t="s">
        <v>276</v>
      </c>
      <c r="G178" s="37"/>
      <c r="H178" s="37"/>
      <c r="I178" s="194"/>
      <c r="J178" s="37"/>
      <c r="K178" s="37"/>
      <c r="L178" s="40"/>
      <c r="M178" s="195"/>
      <c r="N178" s="196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152</v>
      </c>
      <c r="AU178" s="18" t="s">
        <v>83</v>
      </c>
    </row>
    <row r="179" spans="1:65" s="2" customFormat="1" ht="11.25">
      <c r="A179" s="35"/>
      <c r="B179" s="36"/>
      <c r="C179" s="37"/>
      <c r="D179" s="197" t="s">
        <v>154</v>
      </c>
      <c r="E179" s="37"/>
      <c r="F179" s="198" t="s">
        <v>277</v>
      </c>
      <c r="G179" s="37"/>
      <c r="H179" s="37"/>
      <c r="I179" s="194"/>
      <c r="J179" s="37"/>
      <c r="K179" s="37"/>
      <c r="L179" s="40"/>
      <c r="M179" s="195"/>
      <c r="N179" s="196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154</v>
      </c>
      <c r="AU179" s="18" t="s">
        <v>83</v>
      </c>
    </row>
    <row r="180" spans="1:65" s="2" customFormat="1" ht="19.5">
      <c r="A180" s="35"/>
      <c r="B180" s="36"/>
      <c r="C180" s="37"/>
      <c r="D180" s="192" t="s">
        <v>183</v>
      </c>
      <c r="E180" s="37"/>
      <c r="F180" s="210" t="s">
        <v>278</v>
      </c>
      <c r="G180" s="37"/>
      <c r="H180" s="37"/>
      <c r="I180" s="194"/>
      <c r="J180" s="37"/>
      <c r="K180" s="37"/>
      <c r="L180" s="40"/>
      <c r="M180" s="195"/>
      <c r="N180" s="196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183</v>
      </c>
      <c r="AU180" s="18" t="s">
        <v>83</v>
      </c>
    </row>
    <row r="181" spans="1:65" s="2" customFormat="1" ht="16.5" customHeight="1">
      <c r="A181" s="35"/>
      <c r="B181" s="36"/>
      <c r="C181" s="222" t="s">
        <v>279</v>
      </c>
      <c r="D181" s="222" t="s">
        <v>258</v>
      </c>
      <c r="E181" s="223" t="s">
        <v>280</v>
      </c>
      <c r="F181" s="224" t="s">
        <v>281</v>
      </c>
      <c r="G181" s="225" t="s">
        <v>282</v>
      </c>
      <c r="H181" s="226">
        <v>23.75</v>
      </c>
      <c r="I181" s="227"/>
      <c r="J181" s="228">
        <f>ROUND(I181*H181,2)</f>
        <v>0</v>
      </c>
      <c r="K181" s="224" t="s">
        <v>149</v>
      </c>
      <c r="L181" s="229"/>
      <c r="M181" s="230" t="s">
        <v>19</v>
      </c>
      <c r="N181" s="231" t="s">
        <v>45</v>
      </c>
      <c r="O181" s="65"/>
      <c r="P181" s="188">
        <f>O181*H181</f>
        <v>0</v>
      </c>
      <c r="Q181" s="188">
        <v>1E-3</v>
      </c>
      <c r="R181" s="188">
        <f>Q181*H181</f>
        <v>2.375E-2</v>
      </c>
      <c r="S181" s="188">
        <v>0</v>
      </c>
      <c r="T181" s="18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0" t="s">
        <v>201</v>
      </c>
      <c r="AT181" s="190" t="s">
        <v>258</v>
      </c>
      <c r="AU181" s="190" t="s">
        <v>83</v>
      </c>
      <c r="AY181" s="18" t="s">
        <v>143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8" t="s">
        <v>81</v>
      </c>
      <c r="BK181" s="191">
        <f>ROUND(I181*H181,2)</f>
        <v>0</v>
      </c>
      <c r="BL181" s="18" t="s">
        <v>150</v>
      </c>
      <c r="BM181" s="190" t="s">
        <v>283</v>
      </c>
    </row>
    <row r="182" spans="1:65" s="2" customFormat="1" ht="11.25">
      <c r="A182" s="35"/>
      <c r="B182" s="36"/>
      <c r="C182" s="37"/>
      <c r="D182" s="192" t="s">
        <v>152</v>
      </c>
      <c r="E182" s="37"/>
      <c r="F182" s="193" t="s">
        <v>281</v>
      </c>
      <c r="G182" s="37"/>
      <c r="H182" s="37"/>
      <c r="I182" s="194"/>
      <c r="J182" s="37"/>
      <c r="K182" s="37"/>
      <c r="L182" s="40"/>
      <c r="M182" s="195"/>
      <c r="N182" s="196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152</v>
      </c>
      <c r="AU182" s="18" t="s">
        <v>83</v>
      </c>
    </row>
    <row r="183" spans="1:65" s="2" customFormat="1" ht="24.2" customHeight="1">
      <c r="A183" s="35"/>
      <c r="B183" s="36"/>
      <c r="C183" s="179" t="s">
        <v>284</v>
      </c>
      <c r="D183" s="179" t="s">
        <v>145</v>
      </c>
      <c r="E183" s="180" t="s">
        <v>285</v>
      </c>
      <c r="F183" s="181" t="s">
        <v>286</v>
      </c>
      <c r="G183" s="182" t="s">
        <v>148</v>
      </c>
      <c r="H183" s="183">
        <v>190</v>
      </c>
      <c r="I183" s="184"/>
      <c r="J183" s="185">
        <f>ROUND(I183*H183,2)</f>
        <v>0</v>
      </c>
      <c r="K183" s="181" t="s">
        <v>149</v>
      </c>
      <c r="L183" s="40"/>
      <c r="M183" s="186" t="s">
        <v>19</v>
      </c>
      <c r="N183" s="187" t="s">
        <v>45</v>
      </c>
      <c r="O183" s="65"/>
      <c r="P183" s="188">
        <f>O183*H183</f>
        <v>0</v>
      </c>
      <c r="Q183" s="188">
        <v>0</v>
      </c>
      <c r="R183" s="188">
        <f>Q183*H183</f>
        <v>0</v>
      </c>
      <c r="S183" s="188">
        <v>0</v>
      </c>
      <c r="T183" s="18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0" t="s">
        <v>150</v>
      </c>
      <c r="AT183" s="190" t="s">
        <v>145</v>
      </c>
      <c r="AU183" s="190" t="s">
        <v>83</v>
      </c>
      <c r="AY183" s="18" t="s">
        <v>143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8" t="s">
        <v>81</v>
      </c>
      <c r="BK183" s="191">
        <f>ROUND(I183*H183,2)</f>
        <v>0</v>
      </c>
      <c r="BL183" s="18" t="s">
        <v>150</v>
      </c>
      <c r="BM183" s="190" t="s">
        <v>287</v>
      </c>
    </row>
    <row r="184" spans="1:65" s="2" customFormat="1" ht="19.5">
      <c r="A184" s="35"/>
      <c r="B184" s="36"/>
      <c r="C184" s="37"/>
      <c r="D184" s="192" t="s">
        <v>152</v>
      </c>
      <c r="E184" s="37"/>
      <c r="F184" s="193" t="s">
        <v>288</v>
      </c>
      <c r="G184" s="37"/>
      <c r="H184" s="37"/>
      <c r="I184" s="194"/>
      <c r="J184" s="37"/>
      <c r="K184" s="37"/>
      <c r="L184" s="40"/>
      <c r="M184" s="195"/>
      <c r="N184" s="196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152</v>
      </c>
      <c r="AU184" s="18" t="s">
        <v>83</v>
      </c>
    </row>
    <row r="185" spans="1:65" s="2" customFormat="1" ht="11.25">
      <c r="A185" s="35"/>
      <c r="B185" s="36"/>
      <c r="C185" s="37"/>
      <c r="D185" s="197" t="s">
        <v>154</v>
      </c>
      <c r="E185" s="37"/>
      <c r="F185" s="198" t="s">
        <v>289</v>
      </c>
      <c r="G185" s="37"/>
      <c r="H185" s="37"/>
      <c r="I185" s="194"/>
      <c r="J185" s="37"/>
      <c r="K185" s="37"/>
      <c r="L185" s="40"/>
      <c r="M185" s="195"/>
      <c r="N185" s="196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154</v>
      </c>
      <c r="AU185" s="18" t="s">
        <v>83</v>
      </c>
    </row>
    <row r="186" spans="1:65" s="12" customFormat="1" ht="22.9" customHeight="1">
      <c r="B186" s="163"/>
      <c r="C186" s="164"/>
      <c r="D186" s="165" t="s">
        <v>73</v>
      </c>
      <c r="E186" s="177" t="s">
        <v>83</v>
      </c>
      <c r="F186" s="177" t="s">
        <v>290</v>
      </c>
      <c r="G186" s="164"/>
      <c r="H186" s="164"/>
      <c r="I186" s="167"/>
      <c r="J186" s="178">
        <f>BK186</f>
        <v>0</v>
      </c>
      <c r="K186" s="164"/>
      <c r="L186" s="169"/>
      <c r="M186" s="170"/>
      <c r="N186" s="171"/>
      <c r="O186" s="171"/>
      <c r="P186" s="172">
        <f>SUM(P187:P213)</f>
        <v>0</v>
      </c>
      <c r="Q186" s="171"/>
      <c r="R186" s="172">
        <f>SUM(R187:R213)</f>
        <v>43.496568449999998</v>
      </c>
      <c r="S186" s="171"/>
      <c r="T186" s="173">
        <f>SUM(T187:T213)</f>
        <v>0</v>
      </c>
      <c r="AR186" s="174" t="s">
        <v>81</v>
      </c>
      <c r="AT186" s="175" t="s">
        <v>73</v>
      </c>
      <c r="AU186" s="175" t="s">
        <v>81</v>
      </c>
      <c r="AY186" s="174" t="s">
        <v>143</v>
      </c>
      <c r="BK186" s="176">
        <f>SUM(BK187:BK213)</f>
        <v>0</v>
      </c>
    </row>
    <row r="187" spans="1:65" s="2" customFormat="1" ht="21.75" customHeight="1">
      <c r="A187" s="35"/>
      <c r="B187" s="36"/>
      <c r="C187" s="179" t="s">
        <v>7</v>
      </c>
      <c r="D187" s="179" t="s">
        <v>145</v>
      </c>
      <c r="E187" s="180" t="s">
        <v>291</v>
      </c>
      <c r="F187" s="181" t="s">
        <v>292</v>
      </c>
      <c r="G187" s="182" t="s">
        <v>196</v>
      </c>
      <c r="H187" s="183">
        <v>7.742</v>
      </c>
      <c r="I187" s="184"/>
      <c r="J187" s="185">
        <f>ROUND(I187*H187,2)</f>
        <v>0</v>
      </c>
      <c r="K187" s="181" t="s">
        <v>149</v>
      </c>
      <c r="L187" s="40"/>
      <c r="M187" s="186" t="s">
        <v>19</v>
      </c>
      <c r="N187" s="187" t="s">
        <v>45</v>
      </c>
      <c r="O187" s="65"/>
      <c r="P187" s="188">
        <f>O187*H187</f>
        <v>0</v>
      </c>
      <c r="Q187" s="188">
        <v>0</v>
      </c>
      <c r="R187" s="188">
        <f>Q187*H187</f>
        <v>0</v>
      </c>
      <c r="S187" s="188">
        <v>0</v>
      </c>
      <c r="T187" s="18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0" t="s">
        <v>150</v>
      </c>
      <c r="AT187" s="190" t="s">
        <v>145</v>
      </c>
      <c r="AU187" s="190" t="s">
        <v>83</v>
      </c>
      <c r="AY187" s="18" t="s">
        <v>143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8" t="s">
        <v>81</v>
      </c>
      <c r="BK187" s="191">
        <f>ROUND(I187*H187,2)</f>
        <v>0</v>
      </c>
      <c r="BL187" s="18" t="s">
        <v>150</v>
      </c>
      <c r="BM187" s="190" t="s">
        <v>293</v>
      </c>
    </row>
    <row r="188" spans="1:65" s="2" customFormat="1" ht="19.5">
      <c r="A188" s="35"/>
      <c r="B188" s="36"/>
      <c r="C188" s="37"/>
      <c r="D188" s="192" t="s">
        <v>152</v>
      </c>
      <c r="E188" s="37"/>
      <c r="F188" s="193" t="s">
        <v>294</v>
      </c>
      <c r="G188" s="37"/>
      <c r="H188" s="37"/>
      <c r="I188" s="194"/>
      <c r="J188" s="37"/>
      <c r="K188" s="37"/>
      <c r="L188" s="40"/>
      <c r="M188" s="195"/>
      <c r="N188" s="196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152</v>
      </c>
      <c r="AU188" s="18" t="s">
        <v>83</v>
      </c>
    </row>
    <row r="189" spans="1:65" s="2" customFormat="1" ht="11.25">
      <c r="A189" s="35"/>
      <c r="B189" s="36"/>
      <c r="C189" s="37"/>
      <c r="D189" s="197" t="s">
        <v>154</v>
      </c>
      <c r="E189" s="37"/>
      <c r="F189" s="198" t="s">
        <v>295</v>
      </c>
      <c r="G189" s="37"/>
      <c r="H189" s="37"/>
      <c r="I189" s="194"/>
      <c r="J189" s="37"/>
      <c r="K189" s="37"/>
      <c r="L189" s="40"/>
      <c r="M189" s="195"/>
      <c r="N189" s="196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154</v>
      </c>
      <c r="AU189" s="18" t="s">
        <v>83</v>
      </c>
    </row>
    <row r="190" spans="1:65" s="2" customFormat="1" ht="19.5">
      <c r="A190" s="35"/>
      <c r="B190" s="36"/>
      <c r="C190" s="37"/>
      <c r="D190" s="192" t="s">
        <v>183</v>
      </c>
      <c r="E190" s="37"/>
      <c r="F190" s="210" t="s">
        <v>296</v>
      </c>
      <c r="G190" s="37"/>
      <c r="H190" s="37"/>
      <c r="I190" s="194"/>
      <c r="J190" s="37"/>
      <c r="K190" s="37"/>
      <c r="L190" s="40"/>
      <c r="M190" s="195"/>
      <c r="N190" s="196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183</v>
      </c>
      <c r="AU190" s="18" t="s">
        <v>83</v>
      </c>
    </row>
    <row r="191" spans="1:65" s="13" customFormat="1" ht="11.25">
      <c r="B191" s="199"/>
      <c r="C191" s="200"/>
      <c r="D191" s="192" t="s">
        <v>168</v>
      </c>
      <c r="E191" s="201" t="s">
        <v>19</v>
      </c>
      <c r="F191" s="202" t="s">
        <v>297</v>
      </c>
      <c r="G191" s="200"/>
      <c r="H191" s="203">
        <v>7.742</v>
      </c>
      <c r="I191" s="204"/>
      <c r="J191" s="200"/>
      <c r="K191" s="200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168</v>
      </c>
      <c r="AU191" s="209" t="s">
        <v>83</v>
      </c>
      <c r="AV191" s="13" t="s">
        <v>83</v>
      </c>
      <c r="AW191" s="13" t="s">
        <v>35</v>
      </c>
      <c r="AX191" s="13" t="s">
        <v>81</v>
      </c>
      <c r="AY191" s="209" t="s">
        <v>143</v>
      </c>
    </row>
    <row r="192" spans="1:65" s="2" customFormat="1" ht="16.5" customHeight="1">
      <c r="A192" s="35"/>
      <c r="B192" s="36"/>
      <c r="C192" s="179" t="s">
        <v>298</v>
      </c>
      <c r="D192" s="179" t="s">
        <v>145</v>
      </c>
      <c r="E192" s="180" t="s">
        <v>299</v>
      </c>
      <c r="F192" s="181" t="s">
        <v>300</v>
      </c>
      <c r="G192" s="182" t="s">
        <v>148</v>
      </c>
      <c r="H192" s="183">
        <v>24.36</v>
      </c>
      <c r="I192" s="184"/>
      <c r="J192" s="185">
        <f>ROUND(I192*H192,2)</f>
        <v>0</v>
      </c>
      <c r="K192" s="181" t="s">
        <v>149</v>
      </c>
      <c r="L192" s="40"/>
      <c r="M192" s="186" t="s">
        <v>19</v>
      </c>
      <c r="N192" s="187" t="s">
        <v>45</v>
      </c>
      <c r="O192" s="65"/>
      <c r="P192" s="188">
        <f>O192*H192</f>
        <v>0</v>
      </c>
      <c r="Q192" s="188">
        <v>1.4400000000000001E-3</v>
      </c>
      <c r="R192" s="188">
        <f>Q192*H192</f>
        <v>3.5078400000000003E-2</v>
      </c>
      <c r="S192" s="188">
        <v>0</v>
      </c>
      <c r="T192" s="18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0" t="s">
        <v>150</v>
      </c>
      <c r="AT192" s="190" t="s">
        <v>145</v>
      </c>
      <c r="AU192" s="190" t="s">
        <v>83</v>
      </c>
      <c r="AY192" s="18" t="s">
        <v>143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8" t="s">
        <v>81</v>
      </c>
      <c r="BK192" s="191">
        <f>ROUND(I192*H192,2)</f>
        <v>0</v>
      </c>
      <c r="BL192" s="18" t="s">
        <v>150</v>
      </c>
      <c r="BM192" s="190" t="s">
        <v>301</v>
      </c>
    </row>
    <row r="193" spans="1:65" s="2" customFormat="1" ht="11.25">
      <c r="A193" s="35"/>
      <c r="B193" s="36"/>
      <c r="C193" s="37"/>
      <c r="D193" s="192" t="s">
        <v>152</v>
      </c>
      <c r="E193" s="37"/>
      <c r="F193" s="193" t="s">
        <v>302</v>
      </c>
      <c r="G193" s="37"/>
      <c r="H193" s="37"/>
      <c r="I193" s="194"/>
      <c r="J193" s="37"/>
      <c r="K193" s="37"/>
      <c r="L193" s="40"/>
      <c r="M193" s="195"/>
      <c r="N193" s="196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152</v>
      </c>
      <c r="AU193" s="18" t="s">
        <v>83</v>
      </c>
    </row>
    <row r="194" spans="1:65" s="2" customFormat="1" ht="11.25">
      <c r="A194" s="35"/>
      <c r="B194" s="36"/>
      <c r="C194" s="37"/>
      <c r="D194" s="197" t="s">
        <v>154</v>
      </c>
      <c r="E194" s="37"/>
      <c r="F194" s="198" t="s">
        <v>303</v>
      </c>
      <c r="G194" s="37"/>
      <c r="H194" s="37"/>
      <c r="I194" s="194"/>
      <c r="J194" s="37"/>
      <c r="K194" s="37"/>
      <c r="L194" s="40"/>
      <c r="M194" s="195"/>
      <c r="N194" s="196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154</v>
      </c>
      <c r="AU194" s="18" t="s">
        <v>83</v>
      </c>
    </row>
    <row r="195" spans="1:65" s="13" customFormat="1" ht="11.25">
      <c r="B195" s="199"/>
      <c r="C195" s="200"/>
      <c r="D195" s="192" t="s">
        <v>168</v>
      </c>
      <c r="E195" s="201" t="s">
        <v>19</v>
      </c>
      <c r="F195" s="202" t="s">
        <v>304</v>
      </c>
      <c r="G195" s="200"/>
      <c r="H195" s="203">
        <v>24.36</v>
      </c>
      <c r="I195" s="204"/>
      <c r="J195" s="200"/>
      <c r="K195" s="200"/>
      <c r="L195" s="205"/>
      <c r="M195" s="206"/>
      <c r="N195" s="207"/>
      <c r="O195" s="207"/>
      <c r="P195" s="207"/>
      <c r="Q195" s="207"/>
      <c r="R195" s="207"/>
      <c r="S195" s="207"/>
      <c r="T195" s="208"/>
      <c r="AT195" s="209" t="s">
        <v>168</v>
      </c>
      <c r="AU195" s="209" t="s">
        <v>83</v>
      </c>
      <c r="AV195" s="13" t="s">
        <v>83</v>
      </c>
      <c r="AW195" s="13" t="s">
        <v>35</v>
      </c>
      <c r="AX195" s="13" t="s">
        <v>81</v>
      </c>
      <c r="AY195" s="209" t="s">
        <v>143</v>
      </c>
    </row>
    <row r="196" spans="1:65" s="2" customFormat="1" ht="16.5" customHeight="1">
      <c r="A196" s="35"/>
      <c r="B196" s="36"/>
      <c r="C196" s="179" t="s">
        <v>305</v>
      </c>
      <c r="D196" s="179" t="s">
        <v>145</v>
      </c>
      <c r="E196" s="180" t="s">
        <v>306</v>
      </c>
      <c r="F196" s="181" t="s">
        <v>307</v>
      </c>
      <c r="G196" s="182" t="s">
        <v>148</v>
      </c>
      <c r="H196" s="183">
        <v>24.36</v>
      </c>
      <c r="I196" s="184"/>
      <c r="J196" s="185">
        <f>ROUND(I196*H196,2)</f>
        <v>0</v>
      </c>
      <c r="K196" s="181" t="s">
        <v>149</v>
      </c>
      <c r="L196" s="40"/>
      <c r="M196" s="186" t="s">
        <v>19</v>
      </c>
      <c r="N196" s="187" t="s">
        <v>45</v>
      </c>
      <c r="O196" s="65"/>
      <c r="P196" s="188">
        <f>O196*H196</f>
        <v>0</v>
      </c>
      <c r="Q196" s="188">
        <v>4.0000000000000003E-5</v>
      </c>
      <c r="R196" s="188">
        <f>Q196*H196</f>
        <v>9.7440000000000005E-4</v>
      </c>
      <c r="S196" s="188">
        <v>0</v>
      </c>
      <c r="T196" s="18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0" t="s">
        <v>150</v>
      </c>
      <c r="AT196" s="190" t="s">
        <v>145</v>
      </c>
      <c r="AU196" s="190" t="s">
        <v>83</v>
      </c>
      <c r="AY196" s="18" t="s">
        <v>143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8" t="s">
        <v>81</v>
      </c>
      <c r="BK196" s="191">
        <f>ROUND(I196*H196,2)</f>
        <v>0</v>
      </c>
      <c r="BL196" s="18" t="s">
        <v>150</v>
      </c>
      <c r="BM196" s="190" t="s">
        <v>308</v>
      </c>
    </row>
    <row r="197" spans="1:65" s="2" customFormat="1" ht="11.25">
      <c r="A197" s="35"/>
      <c r="B197" s="36"/>
      <c r="C197" s="37"/>
      <c r="D197" s="192" t="s">
        <v>152</v>
      </c>
      <c r="E197" s="37"/>
      <c r="F197" s="193" t="s">
        <v>309</v>
      </c>
      <c r="G197" s="37"/>
      <c r="H197" s="37"/>
      <c r="I197" s="194"/>
      <c r="J197" s="37"/>
      <c r="K197" s="37"/>
      <c r="L197" s="40"/>
      <c r="M197" s="195"/>
      <c r="N197" s="196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152</v>
      </c>
      <c r="AU197" s="18" t="s">
        <v>83</v>
      </c>
    </row>
    <row r="198" spans="1:65" s="2" customFormat="1" ht="11.25">
      <c r="A198" s="35"/>
      <c r="B198" s="36"/>
      <c r="C198" s="37"/>
      <c r="D198" s="197" t="s">
        <v>154</v>
      </c>
      <c r="E198" s="37"/>
      <c r="F198" s="198" t="s">
        <v>310</v>
      </c>
      <c r="G198" s="37"/>
      <c r="H198" s="37"/>
      <c r="I198" s="194"/>
      <c r="J198" s="37"/>
      <c r="K198" s="37"/>
      <c r="L198" s="40"/>
      <c r="M198" s="195"/>
      <c r="N198" s="196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154</v>
      </c>
      <c r="AU198" s="18" t="s">
        <v>83</v>
      </c>
    </row>
    <row r="199" spans="1:65" s="2" customFormat="1" ht="19.5">
      <c r="A199" s="35"/>
      <c r="B199" s="36"/>
      <c r="C199" s="37"/>
      <c r="D199" s="192" t="s">
        <v>183</v>
      </c>
      <c r="E199" s="37"/>
      <c r="F199" s="210" t="s">
        <v>311</v>
      </c>
      <c r="G199" s="37"/>
      <c r="H199" s="37"/>
      <c r="I199" s="194"/>
      <c r="J199" s="37"/>
      <c r="K199" s="37"/>
      <c r="L199" s="40"/>
      <c r="M199" s="195"/>
      <c r="N199" s="196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183</v>
      </c>
      <c r="AU199" s="18" t="s">
        <v>83</v>
      </c>
    </row>
    <row r="200" spans="1:65" s="13" customFormat="1" ht="11.25">
      <c r="B200" s="199"/>
      <c r="C200" s="200"/>
      <c r="D200" s="192" t="s">
        <v>168</v>
      </c>
      <c r="E200" s="201" t="s">
        <v>19</v>
      </c>
      <c r="F200" s="202" t="s">
        <v>312</v>
      </c>
      <c r="G200" s="200"/>
      <c r="H200" s="203">
        <v>24.36</v>
      </c>
      <c r="I200" s="204"/>
      <c r="J200" s="200"/>
      <c r="K200" s="200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168</v>
      </c>
      <c r="AU200" s="209" t="s">
        <v>83</v>
      </c>
      <c r="AV200" s="13" t="s">
        <v>83</v>
      </c>
      <c r="AW200" s="13" t="s">
        <v>35</v>
      </c>
      <c r="AX200" s="13" t="s">
        <v>81</v>
      </c>
      <c r="AY200" s="209" t="s">
        <v>143</v>
      </c>
    </row>
    <row r="201" spans="1:65" s="2" customFormat="1" ht="24.2" customHeight="1">
      <c r="A201" s="35"/>
      <c r="B201" s="36"/>
      <c r="C201" s="179" t="s">
        <v>313</v>
      </c>
      <c r="D201" s="179" t="s">
        <v>145</v>
      </c>
      <c r="E201" s="180" t="s">
        <v>314</v>
      </c>
      <c r="F201" s="181" t="s">
        <v>315</v>
      </c>
      <c r="G201" s="182" t="s">
        <v>245</v>
      </c>
      <c r="H201" s="183">
        <v>0.41099999999999998</v>
      </c>
      <c r="I201" s="184"/>
      <c r="J201" s="185">
        <f>ROUND(I201*H201,2)</f>
        <v>0</v>
      </c>
      <c r="K201" s="181" t="s">
        <v>149</v>
      </c>
      <c r="L201" s="40"/>
      <c r="M201" s="186" t="s">
        <v>19</v>
      </c>
      <c r="N201" s="187" t="s">
        <v>45</v>
      </c>
      <c r="O201" s="65"/>
      <c r="P201" s="188">
        <f>O201*H201</f>
        <v>0</v>
      </c>
      <c r="Q201" s="188">
        <v>1.0597399999999999</v>
      </c>
      <c r="R201" s="188">
        <f>Q201*H201</f>
        <v>0.43555313999999995</v>
      </c>
      <c r="S201" s="188">
        <v>0</v>
      </c>
      <c r="T201" s="18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0" t="s">
        <v>150</v>
      </c>
      <c r="AT201" s="190" t="s">
        <v>145</v>
      </c>
      <c r="AU201" s="190" t="s">
        <v>83</v>
      </c>
      <c r="AY201" s="18" t="s">
        <v>143</v>
      </c>
      <c r="BE201" s="191">
        <f>IF(N201="základní",J201,0)</f>
        <v>0</v>
      </c>
      <c r="BF201" s="191">
        <f>IF(N201="snížená",J201,0)</f>
        <v>0</v>
      </c>
      <c r="BG201" s="191">
        <f>IF(N201="zákl. přenesená",J201,0)</f>
        <v>0</v>
      </c>
      <c r="BH201" s="191">
        <f>IF(N201="sníž. přenesená",J201,0)</f>
        <v>0</v>
      </c>
      <c r="BI201" s="191">
        <f>IF(N201="nulová",J201,0)</f>
        <v>0</v>
      </c>
      <c r="BJ201" s="18" t="s">
        <v>81</v>
      </c>
      <c r="BK201" s="191">
        <f>ROUND(I201*H201,2)</f>
        <v>0</v>
      </c>
      <c r="BL201" s="18" t="s">
        <v>150</v>
      </c>
      <c r="BM201" s="190" t="s">
        <v>316</v>
      </c>
    </row>
    <row r="202" spans="1:65" s="2" customFormat="1" ht="19.5">
      <c r="A202" s="35"/>
      <c r="B202" s="36"/>
      <c r="C202" s="37"/>
      <c r="D202" s="192" t="s">
        <v>152</v>
      </c>
      <c r="E202" s="37"/>
      <c r="F202" s="193" t="s">
        <v>317</v>
      </c>
      <c r="G202" s="37"/>
      <c r="H202" s="37"/>
      <c r="I202" s="194"/>
      <c r="J202" s="37"/>
      <c r="K202" s="37"/>
      <c r="L202" s="40"/>
      <c r="M202" s="195"/>
      <c r="N202" s="196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152</v>
      </c>
      <c r="AU202" s="18" t="s">
        <v>83</v>
      </c>
    </row>
    <row r="203" spans="1:65" s="2" customFormat="1" ht="11.25">
      <c r="A203" s="35"/>
      <c r="B203" s="36"/>
      <c r="C203" s="37"/>
      <c r="D203" s="197" t="s">
        <v>154</v>
      </c>
      <c r="E203" s="37"/>
      <c r="F203" s="198" t="s">
        <v>318</v>
      </c>
      <c r="G203" s="37"/>
      <c r="H203" s="37"/>
      <c r="I203" s="194"/>
      <c r="J203" s="37"/>
      <c r="K203" s="37"/>
      <c r="L203" s="40"/>
      <c r="M203" s="195"/>
      <c r="N203" s="196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154</v>
      </c>
      <c r="AU203" s="18" t="s">
        <v>83</v>
      </c>
    </row>
    <row r="204" spans="1:65" s="2" customFormat="1" ht="19.5">
      <c r="A204" s="35"/>
      <c r="B204" s="36"/>
      <c r="C204" s="37"/>
      <c r="D204" s="192" t="s">
        <v>183</v>
      </c>
      <c r="E204" s="37"/>
      <c r="F204" s="210" t="s">
        <v>319</v>
      </c>
      <c r="G204" s="37"/>
      <c r="H204" s="37"/>
      <c r="I204" s="194"/>
      <c r="J204" s="37"/>
      <c r="K204" s="37"/>
      <c r="L204" s="40"/>
      <c r="M204" s="195"/>
      <c r="N204" s="196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183</v>
      </c>
      <c r="AU204" s="18" t="s">
        <v>83</v>
      </c>
    </row>
    <row r="205" spans="1:65" s="2" customFormat="1" ht="24.2" customHeight="1">
      <c r="A205" s="35"/>
      <c r="B205" s="36"/>
      <c r="C205" s="179" t="s">
        <v>320</v>
      </c>
      <c r="D205" s="179" t="s">
        <v>145</v>
      </c>
      <c r="E205" s="180" t="s">
        <v>321</v>
      </c>
      <c r="F205" s="181" t="s">
        <v>322</v>
      </c>
      <c r="G205" s="182" t="s">
        <v>196</v>
      </c>
      <c r="H205" s="183">
        <v>1.869</v>
      </c>
      <c r="I205" s="184"/>
      <c r="J205" s="185">
        <f>ROUND(I205*H205,2)</f>
        <v>0</v>
      </c>
      <c r="K205" s="181" t="s">
        <v>149</v>
      </c>
      <c r="L205" s="40"/>
      <c r="M205" s="186" t="s">
        <v>19</v>
      </c>
      <c r="N205" s="187" t="s">
        <v>45</v>
      </c>
      <c r="O205" s="65"/>
      <c r="P205" s="188">
        <f>O205*H205</f>
        <v>0</v>
      </c>
      <c r="Q205" s="188">
        <v>2.34579</v>
      </c>
      <c r="R205" s="188">
        <f>Q205*H205</f>
        <v>4.3842815100000001</v>
      </c>
      <c r="S205" s="188">
        <v>0</v>
      </c>
      <c r="T205" s="18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0" t="s">
        <v>150</v>
      </c>
      <c r="AT205" s="190" t="s">
        <v>145</v>
      </c>
      <c r="AU205" s="190" t="s">
        <v>83</v>
      </c>
      <c r="AY205" s="18" t="s">
        <v>143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18" t="s">
        <v>81</v>
      </c>
      <c r="BK205" s="191">
        <f>ROUND(I205*H205,2)</f>
        <v>0</v>
      </c>
      <c r="BL205" s="18" t="s">
        <v>150</v>
      </c>
      <c r="BM205" s="190" t="s">
        <v>323</v>
      </c>
    </row>
    <row r="206" spans="1:65" s="2" customFormat="1" ht="19.5">
      <c r="A206" s="35"/>
      <c r="B206" s="36"/>
      <c r="C206" s="37"/>
      <c r="D206" s="192" t="s">
        <v>152</v>
      </c>
      <c r="E206" s="37"/>
      <c r="F206" s="193" t="s">
        <v>324</v>
      </c>
      <c r="G206" s="37"/>
      <c r="H206" s="37"/>
      <c r="I206" s="194"/>
      <c r="J206" s="37"/>
      <c r="K206" s="37"/>
      <c r="L206" s="40"/>
      <c r="M206" s="195"/>
      <c r="N206" s="196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152</v>
      </c>
      <c r="AU206" s="18" t="s">
        <v>83</v>
      </c>
    </row>
    <row r="207" spans="1:65" s="2" customFormat="1" ht="11.25">
      <c r="A207" s="35"/>
      <c r="B207" s="36"/>
      <c r="C207" s="37"/>
      <c r="D207" s="197" t="s">
        <v>154</v>
      </c>
      <c r="E207" s="37"/>
      <c r="F207" s="198" t="s">
        <v>325</v>
      </c>
      <c r="G207" s="37"/>
      <c r="H207" s="37"/>
      <c r="I207" s="194"/>
      <c r="J207" s="37"/>
      <c r="K207" s="37"/>
      <c r="L207" s="40"/>
      <c r="M207" s="195"/>
      <c r="N207" s="196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154</v>
      </c>
      <c r="AU207" s="18" t="s">
        <v>83</v>
      </c>
    </row>
    <row r="208" spans="1:65" s="2" customFormat="1" ht="19.5">
      <c r="A208" s="35"/>
      <c r="B208" s="36"/>
      <c r="C208" s="37"/>
      <c r="D208" s="192" t="s">
        <v>183</v>
      </c>
      <c r="E208" s="37"/>
      <c r="F208" s="210" t="s">
        <v>326</v>
      </c>
      <c r="G208" s="37"/>
      <c r="H208" s="37"/>
      <c r="I208" s="194"/>
      <c r="J208" s="37"/>
      <c r="K208" s="37"/>
      <c r="L208" s="40"/>
      <c r="M208" s="195"/>
      <c r="N208" s="196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183</v>
      </c>
      <c r="AU208" s="18" t="s">
        <v>83</v>
      </c>
    </row>
    <row r="209" spans="1:65" s="13" customFormat="1" ht="11.25">
      <c r="B209" s="199"/>
      <c r="C209" s="200"/>
      <c r="D209" s="192" t="s">
        <v>168</v>
      </c>
      <c r="E209" s="201" t="s">
        <v>19</v>
      </c>
      <c r="F209" s="202" t="s">
        <v>327</v>
      </c>
      <c r="G209" s="200"/>
      <c r="H209" s="203">
        <v>1.869</v>
      </c>
      <c r="I209" s="204"/>
      <c r="J209" s="200"/>
      <c r="K209" s="200"/>
      <c r="L209" s="205"/>
      <c r="M209" s="206"/>
      <c r="N209" s="207"/>
      <c r="O209" s="207"/>
      <c r="P209" s="207"/>
      <c r="Q209" s="207"/>
      <c r="R209" s="207"/>
      <c r="S209" s="207"/>
      <c r="T209" s="208"/>
      <c r="AT209" s="209" t="s">
        <v>168</v>
      </c>
      <c r="AU209" s="209" t="s">
        <v>83</v>
      </c>
      <c r="AV209" s="13" t="s">
        <v>83</v>
      </c>
      <c r="AW209" s="13" t="s">
        <v>35</v>
      </c>
      <c r="AX209" s="13" t="s">
        <v>81</v>
      </c>
      <c r="AY209" s="209" t="s">
        <v>143</v>
      </c>
    </row>
    <row r="210" spans="1:65" s="2" customFormat="1" ht="24.2" customHeight="1">
      <c r="A210" s="35"/>
      <c r="B210" s="36"/>
      <c r="C210" s="179" t="s">
        <v>328</v>
      </c>
      <c r="D210" s="179" t="s">
        <v>145</v>
      </c>
      <c r="E210" s="180" t="s">
        <v>329</v>
      </c>
      <c r="F210" s="181" t="s">
        <v>330</v>
      </c>
      <c r="G210" s="182" t="s">
        <v>196</v>
      </c>
      <c r="H210" s="183">
        <v>15.15</v>
      </c>
      <c r="I210" s="184"/>
      <c r="J210" s="185">
        <f>ROUND(I210*H210,2)</f>
        <v>0</v>
      </c>
      <c r="K210" s="181" t="s">
        <v>149</v>
      </c>
      <c r="L210" s="40"/>
      <c r="M210" s="186" t="s">
        <v>19</v>
      </c>
      <c r="N210" s="187" t="s">
        <v>45</v>
      </c>
      <c r="O210" s="65"/>
      <c r="P210" s="188">
        <f>O210*H210</f>
        <v>0</v>
      </c>
      <c r="Q210" s="188">
        <v>2.5505399999999998</v>
      </c>
      <c r="R210" s="188">
        <f>Q210*H210</f>
        <v>38.640681000000001</v>
      </c>
      <c r="S210" s="188">
        <v>0</v>
      </c>
      <c r="T210" s="18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0" t="s">
        <v>150</v>
      </c>
      <c r="AT210" s="190" t="s">
        <v>145</v>
      </c>
      <c r="AU210" s="190" t="s">
        <v>83</v>
      </c>
      <c r="AY210" s="18" t="s">
        <v>143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18" t="s">
        <v>81</v>
      </c>
      <c r="BK210" s="191">
        <f>ROUND(I210*H210,2)</f>
        <v>0</v>
      </c>
      <c r="BL210" s="18" t="s">
        <v>150</v>
      </c>
      <c r="BM210" s="190" t="s">
        <v>331</v>
      </c>
    </row>
    <row r="211" spans="1:65" s="2" customFormat="1" ht="19.5">
      <c r="A211" s="35"/>
      <c r="B211" s="36"/>
      <c r="C211" s="37"/>
      <c r="D211" s="192" t="s">
        <v>152</v>
      </c>
      <c r="E211" s="37"/>
      <c r="F211" s="193" t="s">
        <v>332</v>
      </c>
      <c r="G211" s="37"/>
      <c r="H211" s="37"/>
      <c r="I211" s="194"/>
      <c r="J211" s="37"/>
      <c r="K211" s="37"/>
      <c r="L211" s="40"/>
      <c r="M211" s="195"/>
      <c r="N211" s="196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152</v>
      </c>
      <c r="AU211" s="18" t="s">
        <v>83</v>
      </c>
    </row>
    <row r="212" spans="1:65" s="2" customFormat="1" ht="11.25">
      <c r="A212" s="35"/>
      <c r="B212" s="36"/>
      <c r="C212" s="37"/>
      <c r="D212" s="197" t="s">
        <v>154</v>
      </c>
      <c r="E212" s="37"/>
      <c r="F212" s="198" t="s">
        <v>333</v>
      </c>
      <c r="G212" s="37"/>
      <c r="H212" s="37"/>
      <c r="I212" s="194"/>
      <c r="J212" s="37"/>
      <c r="K212" s="37"/>
      <c r="L212" s="40"/>
      <c r="M212" s="195"/>
      <c r="N212" s="196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154</v>
      </c>
      <c r="AU212" s="18" t="s">
        <v>83</v>
      </c>
    </row>
    <row r="213" spans="1:65" s="2" customFormat="1" ht="19.5">
      <c r="A213" s="35"/>
      <c r="B213" s="36"/>
      <c r="C213" s="37"/>
      <c r="D213" s="192" t="s">
        <v>183</v>
      </c>
      <c r="E213" s="37"/>
      <c r="F213" s="210" t="s">
        <v>334</v>
      </c>
      <c r="G213" s="37"/>
      <c r="H213" s="37"/>
      <c r="I213" s="194"/>
      <c r="J213" s="37"/>
      <c r="K213" s="37"/>
      <c r="L213" s="40"/>
      <c r="M213" s="195"/>
      <c r="N213" s="196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183</v>
      </c>
      <c r="AU213" s="18" t="s">
        <v>83</v>
      </c>
    </row>
    <row r="214" spans="1:65" s="12" customFormat="1" ht="22.9" customHeight="1">
      <c r="B214" s="163"/>
      <c r="C214" s="164"/>
      <c r="D214" s="165" t="s">
        <v>73</v>
      </c>
      <c r="E214" s="177" t="s">
        <v>161</v>
      </c>
      <c r="F214" s="177" t="s">
        <v>335</v>
      </c>
      <c r="G214" s="164"/>
      <c r="H214" s="164"/>
      <c r="I214" s="167"/>
      <c r="J214" s="178">
        <f>BK214</f>
        <v>0</v>
      </c>
      <c r="K214" s="164"/>
      <c r="L214" s="169"/>
      <c r="M214" s="170"/>
      <c r="N214" s="171"/>
      <c r="O214" s="171"/>
      <c r="P214" s="172">
        <f>SUM(P215:P228)</f>
        <v>0</v>
      </c>
      <c r="Q214" s="171"/>
      <c r="R214" s="172">
        <f>SUM(R215:R228)</f>
        <v>13.042000699999999</v>
      </c>
      <c r="S214" s="171"/>
      <c r="T214" s="173">
        <f>SUM(T215:T228)</f>
        <v>0</v>
      </c>
      <c r="AR214" s="174" t="s">
        <v>81</v>
      </c>
      <c r="AT214" s="175" t="s">
        <v>73</v>
      </c>
      <c r="AU214" s="175" t="s">
        <v>81</v>
      </c>
      <c r="AY214" s="174" t="s">
        <v>143</v>
      </c>
      <c r="BK214" s="176">
        <f>SUM(BK215:BK228)</f>
        <v>0</v>
      </c>
    </row>
    <row r="215" spans="1:65" s="2" customFormat="1" ht="24.2" customHeight="1">
      <c r="A215" s="35"/>
      <c r="B215" s="36"/>
      <c r="C215" s="179" t="s">
        <v>336</v>
      </c>
      <c r="D215" s="179" t="s">
        <v>145</v>
      </c>
      <c r="E215" s="180" t="s">
        <v>337</v>
      </c>
      <c r="F215" s="181" t="s">
        <v>338</v>
      </c>
      <c r="G215" s="182" t="s">
        <v>196</v>
      </c>
      <c r="H215" s="183">
        <v>5.1539999999999999</v>
      </c>
      <c r="I215" s="184"/>
      <c r="J215" s="185">
        <f>ROUND(I215*H215,2)</f>
        <v>0</v>
      </c>
      <c r="K215" s="181" t="s">
        <v>149</v>
      </c>
      <c r="L215" s="40"/>
      <c r="M215" s="186" t="s">
        <v>19</v>
      </c>
      <c r="N215" s="187" t="s">
        <v>45</v>
      </c>
      <c r="O215" s="65"/>
      <c r="P215" s="188">
        <f>O215*H215</f>
        <v>0</v>
      </c>
      <c r="Q215" s="188">
        <v>7.9549999999999996E-2</v>
      </c>
      <c r="R215" s="188">
        <f>Q215*H215</f>
        <v>0.4100007</v>
      </c>
      <c r="S215" s="188">
        <v>0</v>
      </c>
      <c r="T215" s="18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0" t="s">
        <v>150</v>
      </c>
      <c r="AT215" s="190" t="s">
        <v>145</v>
      </c>
      <c r="AU215" s="190" t="s">
        <v>83</v>
      </c>
      <c r="AY215" s="18" t="s">
        <v>143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8" t="s">
        <v>81</v>
      </c>
      <c r="BK215" s="191">
        <f>ROUND(I215*H215,2)</f>
        <v>0</v>
      </c>
      <c r="BL215" s="18" t="s">
        <v>150</v>
      </c>
      <c r="BM215" s="190" t="s">
        <v>339</v>
      </c>
    </row>
    <row r="216" spans="1:65" s="2" customFormat="1" ht="19.5">
      <c r="A216" s="35"/>
      <c r="B216" s="36"/>
      <c r="C216" s="37"/>
      <c r="D216" s="192" t="s">
        <v>152</v>
      </c>
      <c r="E216" s="37"/>
      <c r="F216" s="193" t="s">
        <v>340</v>
      </c>
      <c r="G216" s="37"/>
      <c r="H216" s="37"/>
      <c r="I216" s="194"/>
      <c r="J216" s="37"/>
      <c r="K216" s="37"/>
      <c r="L216" s="40"/>
      <c r="M216" s="195"/>
      <c r="N216" s="196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152</v>
      </c>
      <c r="AU216" s="18" t="s">
        <v>83</v>
      </c>
    </row>
    <row r="217" spans="1:65" s="2" customFormat="1" ht="11.25">
      <c r="A217" s="35"/>
      <c r="B217" s="36"/>
      <c r="C217" s="37"/>
      <c r="D217" s="197" t="s">
        <v>154</v>
      </c>
      <c r="E217" s="37"/>
      <c r="F217" s="198" t="s">
        <v>341</v>
      </c>
      <c r="G217" s="37"/>
      <c r="H217" s="37"/>
      <c r="I217" s="194"/>
      <c r="J217" s="37"/>
      <c r="K217" s="37"/>
      <c r="L217" s="40"/>
      <c r="M217" s="195"/>
      <c r="N217" s="196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154</v>
      </c>
      <c r="AU217" s="18" t="s">
        <v>83</v>
      </c>
    </row>
    <row r="218" spans="1:65" s="2" customFormat="1" ht="39">
      <c r="A218" s="35"/>
      <c r="B218" s="36"/>
      <c r="C218" s="37"/>
      <c r="D218" s="192" t="s">
        <v>183</v>
      </c>
      <c r="E218" s="37"/>
      <c r="F218" s="210" t="s">
        <v>342</v>
      </c>
      <c r="G218" s="37"/>
      <c r="H218" s="37"/>
      <c r="I218" s="194"/>
      <c r="J218" s="37"/>
      <c r="K218" s="37"/>
      <c r="L218" s="40"/>
      <c r="M218" s="195"/>
      <c r="N218" s="196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183</v>
      </c>
      <c r="AU218" s="18" t="s">
        <v>83</v>
      </c>
    </row>
    <row r="219" spans="1:65" s="13" customFormat="1" ht="11.25">
      <c r="B219" s="199"/>
      <c r="C219" s="200"/>
      <c r="D219" s="192" t="s">
        <v>168</v>
      </c>
      <c r="E219" s="201" t="s">
        <v>19</v>
      </c>
      <c r="F219" s="202" t="s">
        <v>343</v>
      </c>
      <c r="G219" s="200"/>
      <c r="H219" s="203">
        <v>3.8359999999999999</v>
      </c>
      <c r="I219" s="204"/>
      <c r="J219" s="200"/>
      <c r="K219" s="200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168</v>
      </c>
      <c r="AU219" s="209" t="s">
        <v>83</v>
      </c>
      <c r="AV219" s="13" t="s">
        <v>83</v>
      </c>
      <c r="AW219" s="13" t="s">
        <v>35</v>
      </c>
      <c r="AX219" s="13" t="s">
        <v>74</v>
      </c>
      <c r="AY219" s="209" t="s">
        <v>143</v>
      </c>
    </row>
    <row r="220" spans="1:65" s="13" customFormat="1" ht="11.25">
      <c r="B220" s="199"/>
      <c r="C220" s="200"/>
      <c r="D220" s="192" t="s">
        <v>168</v>
      </c>
      <c r="E220" s="201" t="s">
        <v>19</v>
      </c>
      <c r="F220" s="202" t="s">
        <v>344</v>
      </c>
      <c r="G220" s="200"/>
      <c r="H220" s="203">
        <v>0.64900000000000002</v>
      </c>
      <c r="I220" s="204"/>
      <c r="J220" s="200"/>
      <c r="K220" s="200"/>
      <c r="L220" s="205"/>
      <c r="M220" s="206"/>
      <c r="N220" s="207"/>
      <c r="O220" s="207"/>
      <c r="P220" s="207"/>
      <c r="Q220" s="207"/>
      <c r="R220" s="207"/>
      <c r="S220" s="207"/>
      <c r="T220" s="208"/>
      <c r="AT220" s="209" t="s">
        <v>168</v>
      </c>
      <c r="AU220" s="209" t="s">
        <v>83</v>
      </c>
      <c r="AV220" s="13" t="s">
        <v>83</v>
      </c>
      <c r="AW220" s="13" t="s">
        <v>35</v>
      </c>
      <c r="AX220" s="13" t="s">
        <v>74</v>
      </c>
      <c r="AY220" s="209" t="s">
        <v>143</v>
      </c>
    </row>
    <row r="221" spans="1:65" s="13" customFormat="1" ht="11.25">
      <c r="B221" s="199"/>
      <c r="C221" s="200"/>
      <c r="D221" s="192" t="s">
        <v>168</v>
      </c>
      <c r="E221" s="201" t="s">
        <v>19</v>
      </c>
      <c r="F221" s="202" t="s">
        <v>345</v>
      </c>
      <c r="G221" s="200"/>
      <c r="H221" s="203">
        <v>0.66900000000000004</v>
      </c>
      <c r="I221" s="204"/>
      <c r="J221" s="200"/>
      <c r="K221" s="200"/>
      <c r="L221" s="205"/>
      <c r="M221" s="206"/>
      <c r="N221" s="207"/>
      <c r="O221" s="207"/>
      <c r="P221" s="207"/>
      <c r="Q221" s="207"/>
      <c r="R221" s="207"/>
      <c r="S221" s="207"/>
      <c r="T221" s="208"/>
      <c r="AT221" s="209" t="s">
        <v>168</v>
      </c>
      <c r="AU221" s="209" t="s">
        <v>83</v>
      </c>
      <c r="AV221" s="13" t="s">
        <v>83</v>
      </c>
      <c r="AW221" s="13" t="s">
        <v>35</v>
      </c>
      <c r="AX221" s="13" t="s">
        <v>74</v>
      </c>
      <c r="AY221" s="209" t="s">
        <v>143</v>
      </c>
    </row>
    <row r="222" spans="1:65" s="14" customFormat="1" ht="11.25">
      <c r="B222" s="211"/>
      <c r="C222" s="212"/>
      <c r="D222" s="192" t="s">
        <v>168</v>
      </c>
      <c r="E222" s="213" t="s">
        <v>19</v>
      </c>
      <c r="F222" s="214" t="s">
        <v>192</v>
      </c>
      <c r="G222" s="212"/>
      <c r="H222" s="215">
        <v>5.1539999999999999</v>
      </c>
      <c r="I222" s="216"/>
      <c r="J222" s="212"/>
      <c r="K222" s="212"/>
      <c r="L222" s="217"/>
      <c r="M222" s="218"/>
      <c r="N222" s="219"/>
      <c r="O222" s="219"/>
      <c r="P222" s="219"/>
      <c r="Q222" s="219"/>
      <c r="R222" s="219"/>
      <c r="S222" s="219"/>
      <c r="T222" s="220"/>
      <c r="AT222" s="221" t="s">
        <v>168</v>
      </c>
      <c r="AU222" s="221" t="s">
        <v>83</v>
      </c>
      <c r="AV222" s="14" t="s">
        <v>150</v>
      </c>
      <c r="AW222" s="14" t="s">
        <v>35</v>
      </c>
      <c r="AX222" s="14" t="s">
        <v>81</v>
      </c>
      <c r="AY222" s="221" t="s">
        <v>143</v>
      </c>
    </row>
    <row r="223" spans="1:65" s="2" customFormat="1" ht="16.5" customHeight="1">
      <c r="A223" s="35"/>
      <c r="B223" s="36"/>
      <c r="C223" s="222" t="s">
        <v>346</v>
      </c>
      <c r="D223" s="222" t="s">
        <v>258</v>
      </c>
      <c r="E223" s="223" t="s">
        <v>347</v>
      </c>
      <c r="F223" s="224" t="s">
        <v>348</v>
      </c>
      <c r="G223" s="225" t="s">
        <v>349</v>
      </c>
      <c r="H223" s="226">
        <v>7</v>
      </c>
      <c r="I223" s="227"/>
      <c r="J223" s="228">
        <f>ROUND(I223*H223,2)</f>
        <v>0</v>
      </c>
      <c r="K223" s="224" t="s">
        <v>19</v>
      </c>
      <c r="L223" s="229"/>
      <c r="M223" s="230" t="s">
        <v>19</v>
      </c>
      <c r="N223" s="231" t="s">
        <v>45</v>
      </c>
      <c r="O223" s="65"/>
      <c r="P223" s="188">
        <f>O223*H223</f>
        <v>0</v>
      </c>
      <c r="Q223" s="188">
        <v>1.343</v>
      </c>
      <c r="R223" s="188">
        <f>Q223*H223</f>
        <v>9.4009999999999998</v>
      </c>
      <c r="S223" s="188">
        <v>0</v>
      </c>
      <c r="T223" s="18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0" t="s">
        <v>201</v>
      </c>
      <c r="AT223" s="190" t="s">
        <v>258</v>
      </c>
      <c r="AU223" s="190" t="s">
        <v>83</v>
      </c>
      <c r="AY223" s="18" t="s">
        <v>143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8" t="s">
        <v>81</v>
      </c>
      <c r="BK223" s="191">
        <f>ROUND(I223*H223,2)</f>
        <v>0</v>
      </c>
      <c r="BL223" s="18" t="s">
        <v>150</v>
      </c>
      <c r="BM223" s="190" t="s">
        <v>350</v>
      </c>
    </row>
    <row r="224" spans="1:65" s="2" customFormat="1" ht="11.25">
      <c r="A224" s="35"/>
      <c r="B224" s="36"/>
      <c r="C224" s="37"/>
      <c r="D224" s="192" t="s">
        <v>152</v>
      </c>
      <c r="E224" s="37"/>
      <c r="F224" s="193" t="s">
        <v>348</v>
      </c>
      <c r="G224" s="37"/>
      <c r="H224" s="37"/>
      <c r="I224" s="194"/>
      <c r="J224" s="37"/>
      <c r="K224" s="37"/>
      <c r="L224" s="40"/>
      <c r="M224" s="195"/>
      <c r="N224" s="196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152</v>
      </c>
      <c r="AU224" s="18" t="s">
        <v>83</v>
      </c>
    </row>
    <row r="225" spans="1:65" s="2" customFormat="1" ht="21.75" customHeight="1">
      <c r="A225" s="35"/>
      <c r="B225" s="36"/>
      <c r="C225" s="222" t="s">
        <v>351</v>
      </c>
      <c r="D225" s="222" t="s">
        <v>258</v>
      </c>
      <c r="E225" s="223" t="s">
        <v>352</v>
      </c>
      <c r="F225" s="224" t="s">
        <v>353</v>
      </c>
      <c r="G225" s="225" t="s">
        <v>349</v>
      </c>
      <c r="H225" s="226">
        <v>1</v>
      </c>
      <c r="I225" s="227"/>
      <c r="J225" s="228">
        <f>ROUND(I225*H225,2)</f>
        <v>0</v>
      </c>
      <c r="K225" s="224" t="s">
        <v>19</v>
      </c>
      <c r="L225" s="229"/>
      <c r="M225" s="230" t="s">
        <v>19</v>
      </c>
      <c r="N225" s="231" t="s">
        <v>45</v>
      </c>
      <c r="O225" s="65"/>
      <c r="P225" s="188">
        <f>O225*H225</f>
        <v>0</v>
      </c>
      <c r="Q225" s="188">
        <v>1.591</v>
      </c>
      <c r="R225" s="188">
        <f>Q225*H225</f>
        <v>1.591</v>
      </c>
      <c r="S225" s="188">
        <v>0</v>
      </c>
      <c r="T225" s="18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0" t="s">
        <v>201</v>
      </c>
      <c r="AT225" s="190" t="s">
        <v>258</v>
      </c>
      <c r="AU225" s="190" t="s">
        <v>83</v>
      </c>
      <c r="AY225" s="18" t="s">
        <v>143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8" t="s">
        <v>81</v>
      </c>
      <c r="BK225" s="191">
        <f>ROUND(I225*H225,2)</f>
        <v>0</v>
      </c>
      <c r="BL225" s="18" t="s">
        <v>150</v>
      </c>
      <c r="BM225" s="190" t="s">
        <v>354</v>
      </c>
    </row>
    <row r="226" spans="1:65" s="2" customFormat="1" ht="11.25">
      <c r="A226" s="35"/>
      <c r="B226" s="36"/>
      <c r="C226" s="37"/>
      <c r="D226" s="192" t="s">
        <v>152</v>
      </c>
      <c r="E226" s="37"/>
      <c r="F226" s="193" t="s">
        <v>353</v>
      </c>
      <c r="G226" s="37"/>
      <c r="H226" s="37"/>
      <c r="I226" s="194"/>
      <c r="J226" s="37"/>
      <c r="K226" s="37"/>
      <c r="L226" s="40"/>
      <c r="M226" s="195"/>
      <c r="N226" s="196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152</v>
      </c>
      <c r="AU226" s="18" t="s">
        <v>83</v>
      </c>
    </row>
    <row r="227" spans="1:65" s="2" customFormat="1" ht="21.75" customHeight="1">
      <c r="A227" s="35"/>
      <c r="B227" s="36"/>
      <c r="C227" s="222" t="s">
        <v>355</v>
      </c>
      <c r="D227" s="222" t="s">
        <v>258</v>
      </c>
      <c r="E227" s="223" t="s">
        <v>356</v>
      </c>
      <c r="F227" s="224" t="s">
        <v>357</v>
      </c>
      <c r="G227" s="225" t="s">
        <v>349</v>
      </c>
      <c r="H227" s="226">
        <v>1</v>
      </c>
      <c r="I227" s="227"/>
      <c r="J227" s="228">
        <f>ROUND(I227*H227,2)</f>
        <v>0</v>
      </c>
      <c r="K227" s="224" t="s">
        <v>19</v>
      </c>
      <c r="L227" s="229"/>
      <c r="M227" s="230" t="s">
        <v>19</v>
      </c>
      <c r="N227" s="231" t="s">
        <v>45</v>
      </c>
      <c r="O227" s="65"/>
      <c r="P227" s="188">
        <f>O227*H227</f>
        <v>0</v>
      </c>
      <c r="Q227" s="188">
        <v>1.64</v>
      </c>
      <c r="R227" s="188">
        <f>Q227*H227</f>
        <v>1.64</v>
      </c>
      <c r="S227" s="188">
        <v>0</v>
      </c>
      <c r="T227" s="189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0" t="s">
        <v>201</v>
      </c>
      <c r="AT227" s="190" t="s">
        <v>258</v>
      </c>
      <c r="AU227" s="190" t="s">
        <v>83</v>
      </c>
      <c r="AY227" s="18" t="s">
        <v>143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8" t="s">
        <v>81</v>
      </c>
      <c r="BK227" s="191">
        <f>ROUND(I227*H227,2)</f>
        <v>0</v>
      </c>
      <c r="BL227" s="18" t="s">
        <v>150</v>
      </c>
      <c r="BM227" s="190" t="s">
        <v>358</v>
      </c>
    </row>
    <row r="228" spans="1:65" s="2" customFormat="1" ht="11.25">
      <c r="A228" s="35"/>
      <c r="B228" s="36"/>
      <c r="C228" s="37"/>
      <c r="D228" s="192" t="s">
        <v>152</v>
      </c>
      <c r="E228" s="37"/>
      <c r="F228" s="193" t="s">
        <v>357</v>
      </c>
      <c r="G228" s="37"/>
      <c r="H228" s="37"/>
      <c r="I228" s="194"/>
      <c r="J228" s="37"/>
      <c r="K228" s="37"/>
      <c r="L228" s="40"/>
      <c r="M228" s="195"/>
      <c r="N228" s="196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152</v>
      </c>
      <c r="AU228" s="18" t="s">
        <v>83</v>
      </c>
    </row>
    <row r="229" spans="1:65" s="12" customFormat="1" ht="22.9" customHeight="1">
      <c r="B229" s="163"/>
      <c r="C229" s="164"/>
      <c r="D229" s="165" t="s">
        <v>73</v>
      </c>
      <c r="E229" s="177" t="s">
        <v>150</v>
      </c>
      <c r="F229" s="177" t="s">
        <v>359</v>
      </c>
      <c r="G229" s="164"/>
      <c r="H229" s="164"/>
      <c r="I229" s="167"/>
      <c r="J229" s="178">
        <f>BK229</f>
        <v>0</v>
      </c>
      <c r="K229" s="164"/>
      <c r="L229" s="169"/>
      <c r="M229" s="170"/>
      <c r="N229" s="171"/>
      <c r="O229" s="171"/>
      <c r="P229" s="172">
        <f>SUM(P230:P247)</f>
        <v>0</v>
      </c>
      <c r="Q229" s="171"/>
      <c r="R229" s="172">
        <f>SUM(R230:R247)</f>
        <v>28.821885999999996</v>
      </c>
      <c r="S229" s="171"/>
      <c r="T229" s="173">
        <f>SUM(T230:T247)</f>
        <v>0</v>
      </c>
      <c r="AR229" s="174" t="s">
        <v>81</v>
      </c>
      <c r="AT229" s="175" t="s">
        <v>73</v>
      </c>
      <c r="AU229" s="175" t="s">
        <v>81</v>
      </c>
      <c r="AY229" s="174" t="s">
        <v>143</v>
      </c>
      <c r="BK229" s="176">
        <f>SUM(BK230:BK247)</f>
        <v>0</v>
      </c>
    </row>
    <row r="230" spans="1:65" s="2" customFormat="1" ht="24.2" customHeight="1">
      <c r="A230" s="35"/>
      <c r="B230" s="36"/>
      <c r="C230" s="179" t="s">
        <v>360</v>
      </c>
      <c r="D230" s="179" t="s">
        <v>145</v>
      </c>
      <c r="E230" s="180" t="s">
        <v>361</v>
      </c>
      <c r="F230" s="181" t="s">
        <v>362</v>
      </c>
      <c r="G230" s="182" t="s">
        <v>148</v>
      </c>
      <c r="H230" s="183">
        <v>35</v>
      </c>
      <c r="I230" s="184"/>
      <c r="J230" s="185">
        <f>ROUND(I230*H230,2)</f>
        <v>0</v>
      </c>
      <c r="K230" s="181" t="s">
        <v>149</v>
      </c>
      <c r="L230" s="40"/>
      <c r="M230" s="186" t="s">
        <v>19</v>
      </c>
      <c r="N230" s="187" t="s">
        <v>45</v>
      </c>
      <c r="O230" s="65"/>
      <c r="P230" s="188">
        <f>O230*H230</f>
        <v>0</v>
      </c>
      <c r="Q230" s="188">
        <v>0</v>
      </c>
      <c r="R230" s="188">
        <f>Q230*H230</f>
        <v>0</v>
      </c>
      <c r="S230" s="188">
        <v>0</v>
      </c>
      <c r="T230" s="189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90" t="s">
        <v>150</v>
      </c>
      <c r="AT230" s="190" t="s">
        <v>145</v>
      </c>
      <c r="AU230" s="190" t="s">
        <v>83</v>
      </c>
      <c r="AY230" s="18" t="s">
        <v>143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8" t="s">
        <v>81</v>
      </c>
      <c r="BK230" s="191">
        <f>ROUND(I230*H230,2)</f>
        <v>0</v>
      </c>
      <c r="BL230" s="18" t="s">
        <v>150</v>
      </c>
      <c r="BM230" s="190" t="s">
        <v>363</v>
      </c>
    </row>
    <row r="231" spans="1:65" s="2" customFormat="1" ht="19.5">
      <c r="A231" s="35"/>
      <c r="B231" s="36"/>
      <c r="C231" s="37"/>
      <c r="D231" s="192" t="s">
        <v>152</v>
      </c>
      <c r="E231" s="37"/>
      <c r="F231" s="193" t="s">
        <v>364</v>
      </c>
      <c r="G231" s="37"/>
      <c r="H231" s="37"/>
      <c r="I231" s="194"/>
      <c r="J231" s="37"/>
      <c r="K231" s="37"/>
      <c r="L231" s="40"/>
      <c r="M231" s="195"/>
      <c r="N231" s="196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152</v>
      </c>
      <c r="AU231" s="18" t="s">
        <v>83</v>
      </c>
    </row>
    <row r="232" spans="1:65" s="2" customFormat="1" ht="11.25">
      <c r="A232" s="35"/>
      <c r="B232" s="36"/>
      <c r="C232" s="37"/>
      <c r="D232" s="197" t="s">
        <v>154</v>
      </c>
      <c r="E232" s="37"/>
      <c r="F232" s="198" t="s">
        <v>365</v>
      </c>
      <c r="G232" s="37"/>
      <c r="H232" s="37"/>
      <c r="I232" s="194"/>
      <c r="J232" s="37"/>
      <c r="K232" s="37"/>
      <c r="L232" s="40"/>
      <c r="M232" s="195"/>
      <c r="N232" s="196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154</v>
      </c>
      <c r="AU232" s="18" t="s">
        <v>83</v>
      </c>
    </row>
    <row r="233" spans="1:65" s="13" customFormat="1" ht="11.25">
      <c r="B233" s="199"/>
      <c r="C233" s="200"/>
      <c r="D233" s="192" t="s">
        <v>168</v>
      </c>
      <c r="E233" s="201" t="s">
        <v>19</v>
      </c>
      <c r="F233" s="202" t="s">
        <v>366</v>
      </c>
      <c r="G233" s="200"/>
      <c r="H233" s="203">
        <v>35</v>
      </c>
      <c r="I233" s="204"/>
      <c r="J233" s="200"/>
      <c r="K233" s="200"/>
      <c r="L233" s="205"/>
      <c r="M233" s="206"/>
      <c r="N233" s="207"/>
      <c r="O233" s="207"/>
      <c r="P233" s="207"/>
      <c r="Q233" s="207"/>
      <c r="R233" s="207"/>
      <c r="S233" s="207"/>
      <c r="T233" s="208"/>
      <c r="AT233" s="209" t="s">
        <v>168</v>
      </c>
      <c r="AU233" s="209" t="s">
        <v>83</v>
      </c>
      <c r="AV233" s="13" t="s">
        <v>83</v>
      </c>
      <c r="AW233" s="13" t="s">
        <v>35</v>
      </c>
      <c r="AX233" s="13" t="s">
        <v>74</v>
      </c>
      <c r="AY233" s="209" t="s">
        <v>143</v>
      </c>
    </row>
    <row r="234" spans="1:65" s="14" customFormat="1" ht="11.25">
      <c r="B234" s="211"/>
      <c r="C234" s="212"/>
      <c r="D234" s="192" t="s">
        <v>168</v>
      </c>
      <c r="E234" s="213" t="s">
        <v>19</v>
      </c>
      <c r="F234" s="214" t="s">
        <v>192</v>
      </c>
      <c r="G234" s="212"/>
      <c r="H234" s="215">
        <v>35</v>
      </c>
      <c r="I234" s="216"/>
      <c r="J234" s="212"/>
      <c r="K234" s="212"/>
      <c r="L234" s="217"/>
      <c r="M234" s="218"/>
      <c r="N234" s="219"/>
      <c r="O234" s="219"/>
      <c r="P234" s="219"/>
      <c r="Q234" s="219"/>
      <c r="R234" s="219"/>
      <c r="S234" s="219"/>
      <c r="T234" s="220"/>
      <c r="AT234" s="221" t="s">
        <v>168</v>
      </c>
      <c r="AU234" s="221" t="s">
        <v>83</v>
      </c>
      <c r="AV234" s="14" t="s">
        <v>150</v>
      </c>
      <c r="AW234" s="14" t="s">
        <v>35</v>
      </c>
      <c r="AX234" s="14" t="s">
        <v>81</v>
      </c>
      <c r="AY234" s="221" t="s">
        <v>143</v>
      </c>
    </row>
    <row r="235" spans="1:65" s="2" customFormat="1" ht="21.75" customHeight="1">
      <c r="A235" s="35"/>
      <c r="B235" s="36"/>
      <c r="C235" s="179" t="s">
        <v>367</v>
      </c>
      <c r="D235" s="179" t="s">
        <v>145</v>
      </c>
      <c r="E235" s="180" t="s">
        <v>368</v>
      </c>
      <c r="F235" s="181" t="s">
        <v>369</v>
      </c>
      <c r="G235" s="182" t="s">
        <v>148</v>
      </c>
      <c r="H235" s="183">
        <v>11</v>
      </c>
      <c r="I235" s="184"/>
      <c r="J235" s="185">
        <f>ROUND(I235*H235,2)</f>
        <v>0</v>
      </c>
      <c r="K235" s="181" t="s">
        <v>149</v>
      </c>
      <c r="L235" s="40"/>
      <c r="M235" s="186" t="s">
        <v>19</v>
      </c>
      <c r="N235" s="187" t="s">
        <v>45</v>
      </c>
      <c r="O235" s="65"/>
      <c r="P235" s="188">
        <f>O235*H235</f>
        <v>0</v>
      </c>
      <c r="Q235" s="188">
        <v>2.7999999999999998E-4</v>
      </c>
      <c r="R235" s="188">
        <f>Q235*H235</f>
        <v>3.0799999999999998E-3</v>
      </c>
      <c r="S235" s="188">
        <v>0</v>
      </c>
      <c r="T235" s="189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90" t="s">
        <v>150</v>
      </c>
      <c r="AT235" s="190" t="s">
        <v>145</v>
      </c>
      <c r="AU235" s="190" t="s">
        <v>83</v>
      </c>
      <c r="AY235" s="18" t="s">
        <v>143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8" t="s">
        <v>81</v>
      </c>
      <c r="BK235" s="191">
        <f>ROUND(I235*H235,2)</f>
        <v>0</v>
      </c>
      <c r="BL235" s="18" t="s">
        <v>150</v>
      </c>
      <c r="BM235" s="190" t="s">
        <v>370</v>
      </c>
    </row>
    <row r="236" spans="1:65" s="2" customFormat="1" ht="29.25">
      <c r="A236" s="35"/>
      <c r="B236" s="36"/>
      <c r="C236" s="37"/>
      <c r="D236" s="192" t="s">
        <v>152</v>
      </c>
      <c r="E236" s="37"/>
      <c r="F236" s="193" t="s">
        <v>371</v>
      </c>
      <c r="G236" s="37"/>
      <c r="H236" s="37"/>
      <c r="I236" s="194"/>
      <c r="J236" s="37"/>
      <c r="K236" s="37"/>
      <c r="L236" s="40"/>
      <c r="M236" s="195"/>
      <c r="N236" s="196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152</v>
      </c>
      <c r="AU236" s="18" t="s">
        <v>83</v>
      </c>
    </row>
    <row r="237" spans="1:65" s="2" customFormat="1" ht="11.25">
      <c r="A237" s="35"/>
      <c r="B237" s="36"/>
      <c r="C237" s="37"/>
      <c r="D237" s="197" t="s">
        <v>154</v>
      </c>
      <c r="E237" s="37"/>
      <c r="F237" s="198" t="s">
        <v>372</v>
      </c>
      <c r="G237" s="37"/>
      <c r="H237" s="37"/>
      <c r="I237" s="194"/>
      <c r="J237" s="37"/>
      <c r="K237" s="37"/>
      <c r="L237" s="40"/>
      <c r="M237" s="195"/>
      <c r="N237" s="196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154</v>
      </c>
      <c r="AU237" s="18" t="s">
        <v>83</v>
      </c>
    </row>
    <row r="238" spans="1:65" s="2" customFormat="1" ht="19.5">
      <c r="A238" s="35"/>
      <c r="B238" s="36"/>
      <c r="C238" s="37"/>
      <c r="D238" s="192" t="s">
        <v>183</v>
      </c>
      <c r="E238" s="37"/>
      <c r="F238" s="210" t="s">
        <v>373</v>
      </c>
      <c r="G238" s="37"/>
      <c r="H238" s="37"/>
      <c r="I238" s="194"/>
      <c r="J238" s="37"/>
      <c r="K238" s="37"/>
      <c r="L238" s="40"/>
      <c r="M238" s="195"/>
      <c r="N238" s="196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183</v>
      </c>
      <c r="AU238" s="18" t="s">
        <v>83</v>
      </c>
    </row>
    <row r="239" spans="1:65" s="2" customFormat="1" ht="24.2" customHeight="1">
      <c r="A239" s="35"/>
      <c r="B239" s="36"/>
      <c r="C239" s="222" t="s">
        <v>374</v>
      </c>
      <c r="D239" s="222" t="s">
        <v>258</v>
      </c>
      <c r="E239" s="223" t="s">
        <v>375</v>
      </c>
      <c r="F239" s="224" t="s">
        <v>376</v>
      </c>
      <c r="G239" s="225" t="s">
        <v>148</v>
      </c>
      <c r="H239" s="226">
        <v>14.52</v>
      </c>
      <c r="I239" s="227"/>
      <c r="J239" s="228">
        <f>ROUND(I239*H239,2)</f>
        <v>0</v>
      </c>
      <c r="K239" s="224" t="s">
        <v>149</v>
      </c>
      <c r="L239" s="229"/>
      <c r="M239" s="230" t="s">
        <v>19</v>
      </c>
      <c r="N239" s="231" t="s">
        <v>45</v>
      </c>
      <c r="O239" s="65"/>
      <c r="P239" s="188">
        <f>O239*H239</f>
        <v>0</v>
      </c>
      <c r="Q239" s="188">
        <v>2.9999999999999997E-4</v>
      </c>
      <c r="R239" s="188">
        <f>Q239*H239</f>
        <v>4.3559999999999996E-3</v>
      </c>
      <c r="S239" s="188">
        <v>0</v>
      </c>
      <c r="T239" s="18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0" t="s">
        <v>201</v>
      </c>
      <c r="AT239" s="190" t="s">
        <v>258</v>
      </c>
      <c r="AU239" s="190" t="s">
        <v>83</v>
      </c>
      <c r="AY239" s="18" t="s">
        <v>143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8" t="s">
        <v>81</v>
      </c>
      <c r="BK239" s="191">
        <f>ROUND(I239*H239,2)</f>
        <v>0</v>
      </c>
      <c r="BL239" s="18" t="s">
        <v>150</v>
      </c>
      <c r="BM239" s="190" t="s">
        <v>377</v>
      </c>
    </row>
    <row r="240" spans="1:65" s="2" customFormat="1" ht="19.5">
      <c r="A240" s="35"/>
      <c r="B240" s="36"/>
      <c r="C240" s="37"/>
      <c r="D240" s="192" t="s">
        <v>152</v>
      </c>
      <c r="E240" s="37"/>
      <c r="F240" s="193" t="s">
        <v>376</v>
      </c>
      <c r="G240" s="37"/>
      <c r="H240" s="37"/>
      <c r="I240" s="194"/>
      <c r="J240" s="37"/>
      <c r="K240" s="37"/>
      <c r="L240" s="40"/>
      <c r="M240" s="195"/>
      <c r="N240" s="196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152</v>
      </c>
      <c r="AU240" s="18" t="s">
        <v>83</v>
      </c>
    </row>
    <row r="241" spans="1:65" s="13" customFormat="1" ht="11.25">
      <c r="B241" s="199"/>
      <c r="C241" s="200"/>
      <c r="D241" s="192" t="s">
        <v>168</v>
      </c>
      <c r="E241" s="201" t="s">
        <v>19</v>
      </c>
      <c r="F241" s="202" t="s">
        <v>378</v>
      </c>
      <c r="G241" s="200"/>
      <c r="H241" s="203">
        <v>12.1</v>
      </c>
      <c r="I241" s="204"/>
      <c r="J241" s="200"/>
      <c r="K241" s="200"/>
      <c r="L241" s="205"/>
      <c r="M241" s="206"/>
      <c r="N241" s="207"/>
      <c r="O241" s="207"/>
      <c r="P241" s="207"/>
      <c r="Q241" s="207"/>
      <c r="R241" s="207"/>
      <c r="S241" s="207"/>
      <c r="T241" s="208"/>
      <c r="AT241" s="209" t="s">
        <v>168</v>
      </c>
      <c r="AU241" s="209" t="s">
        <v>83</v>
      </c>
      <c r="AV241" s="13" t="s">
        <v>83</v>
      </c>
      <c r="AW241" s="13" t="s">
        <v>35</v>
      </c>
      <c r="AX241" s="13" t="s">
        <v>81</v>
      </c>
      <c r="AY241" s="209" t="s">
        <v>143</v>
      </c>
    </row>
    <row r="242" spans="1:65" s="13" customFormat="1" ht="11.25">
      <c r="B242" s="199"/>
      <c r="C242" s="200"/>
      <c r="D242" s="192" t="s">
        <v>168</v>
      </c>
      <c r="E242" s="200"/>
      <c r="F242" s="202" t="s">
        <v>379</v>
      </c>
      <c r="G242" s="200"/>
      <c r="H242" s="203">
        <v>14.52</v>
      </c>
      <c r="I242" s="204"/>
      <c r="J242" s="200"/>
      <c r="K242" s="200"/>
      <c r="L242" s="205"/>
      <c r="M242" s="206"/>
      <c r="N242" s="207"/>
      <c r="O242" s="207"/>
      <c r="P242" s="207"/>
      <c r="Q242" s="207"/>
      <c r="R242" s="207"/>
      <c r="S242" s="207"/>
      <c r="T242" s="208"/>
      <c r="AT242" s="209" t="s">
        <v>168</v>
      </c>
      <c r="AU242" s="209" t="s">
        <v>83</v>
      </c>
      <c r="AV242" s="13" t="s">
        <v>83</v>
      </c>
      <c r="AW242" s="13" t="s">
        <v>4</v>
      </c>
      <c r="AX242" s="13" t="s">
        <v>81</v>
      </c>
      <c r="AY242" s="209" t="s">
        <v>143</v>
      </c>
    </row>
    <row r="243" spans="1:65" s="2" customFormat="1" ht="24.2" customHeight="1">
      <c r="A243" s="35"/>
      <c r="B243" s="36"/>
      <c r="C243" s="179" t="s">
        <v>380</v>
      </c>
      <c r="D243" s="179" t="s">
        <v>145</v>
      </c>
      <c r="E243" s="180" t="s">
        <v>381</v>
      </c>
      <c r="F243" s="181" t="s">
        <v>382</v>
      </c>
      <c r="G243" s="182" t="s">
        <v>148</v>
      </c>
      <c r="H243" s="183">
        <v>35</v>
      </c>
      <c r="I243" s="184"/>
      <c r="J243" s="185">
        <f>ROUND(I243*H243,2)</f>
        <v>0</v>
      </c>
      <c r="K243" s="181" t="s">
        <v>149</v>
      </c>
      <c r="L243" s="40"/>
      <c r="M243" s="186" t="s">
        <v>19</v>
      </c>
      <c r="N243" s="187" t="s">
        <v>45</v>
      </c>
      <c r="O243" s="65"/>
      <c r="P243" s="188">
        <f>O243*H243</f>
        <v>0</v>
      </c>
      <c r="Q243" s="188">
        <v>0.82326999999999995</v>
      </c>
      <c r="R243" s="188">
        <f>Q243*H243</f>
        <v>28.814449999999997</v>
      </c>
      <c r="S243" s="188">
        <v>0</v>
      </c>
      <c r="T243" s="18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0" t="s">
        <v>150</v>
      </c>
      <c r="AT243" s="190" t="s">
        <v>145</v>
      </c>
      <c r="AU243" s="190" t="s">
        <v>83</v>
      </c>
      <c r="AY243" s="18" t="s">
        <v>143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8" t="s">
        <v>81</v>
      </c>
      <c r="BK243" s="191">
        <f>ROUND(I243*H243,2)</f>
        <v>0</v>
      </c>
      <c r="BL243" s="18" t="s">
        <v>150</v>
      </c>
      <c r="BM243" s="190" t="s">
        <v>383</v>
      </c>
    </row>
    <row r="244" spans="1:65" s="2" customFormat="1" ht="19.5">
      <c r="A244" s="35"/>
      <c r="B244" s="36"/>
      <c r="C244" s="37"/>
      <c r="D244" s="192" t="s">
        <v>152</v>
      </c>
      <c r="E244" s="37"/>
      <c r="F244" s="193" t="s">
        <v>384</v>
      </c>
      <c r="G244" s="37"/>
      <c r="H244" s="37"/>
      <c r="I244" s="194"/>
      <c r="J244" s="37"/>
      <c r="K244" s="37"/>
      <c r="L244" s="40"/>
      <c r="M244" s="195"/>
      <c r="N244" s="196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152</v>
      </c>
      <c r="AU244" s="18" t="s">
        <v>83</v>
      </c>
    </row>
    <row r="245" spans="1:65" s="2" customFormat="1" ht="11.25">
      <c r="A245" s="35"/>
      <c r="B245" s="36"/>
      <c r="C245" s="37"/>
      <c r="D245" s="197" t="s">
        <v>154</v>
      </c>
      <c r="E245" s="37"/>
      <c r="F245" s="198" t="s">
        <v>385</v>
      </c>
      <c r="G245" s="37"/>
      <c r="H245" s="37"/>
      <c r="I245" s="194"/>
      <c r="J245" s="37"/>
      <c r="K245" s="37"/>
      <c r="L245" s="40"/>
      <c r="M245" s="195"/>
      <c r="N245" s="196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154</v>
      </c>
      <c r="AU245" s="18" t="s">
        <v>83</v>
      </c>
    </row>
    <row r="246" spans="1:65" s="2" customFormat="1" ht="19.5">
      <c r="A246" s="35"/>
      <c r="B246" s="36"/>
      <c r="C246" s="37"/>
      <c r="D246" s="192" t="s">
        <v>183</v>
      </c>
      <c r="E246" s="37"/>
      <c r="F246" s="210" t="s">
        <v>386</v>
      </c>
      <c r="G246" s="37"/>
      <c r="H246" s="37"/>
      <c r="I246" s="194"/>
      <c r="J246" s="37"/>
      <c r="K246" s="37"/>
      <c r="L246" s="40"/>
      <c r="M246" s="195"/>
      <c r="N246" s="196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183</v>
      </c>
      <c r="AU246" s="18" t="s">
        <v>83</v>
      </c>
    </row>
    <row r="247" spans="1:65" s="13" customFormat="1" ht="11.25">
      <c r="B247" s="199"/>
      <c r="C247" s="200"/>
      <c r="D247" s="192" t="s">
        <v>168</v>
      </c>
      <c r="E247" s="201" t="s">
        <v>19</v>
      </c>
      <c r="F247" s="202" t="s">
        <v>366</v>
      </c>
      <c r="G247" s="200"/>
      <c r="H247" s="203">
        <v>35</v>
      </c>
      <c r="I247" s="204"/>
      <c r="J247" s="200"/>
      <c r="K247" s="200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168</v>
      </c>
      <c r="AU247" s="209" t="s">
        <v>83</v>
      </c>
      <c r="AV247" s="13" t="s">
        <v>83</v>
      </c>
      <c r="AW247" s="13" t="s">
        <v>35</v>
      </c>
      <c r="AX247" s="13" t="s">
        <v>81</v>
      </c>
      <c r="AY247" s="209" t="s">
        <v>143</v>
      </c>
    </row>
    <row r="248" spans="1:65" s="12" customFormat="1" ht="22.9" customHeight="1">
      <c r="B248" s="163"/>
      <c r="C248" s="164"/>
      <c r="D248" s="165" t="s">
        <v>73</v>
      </c>
      <c r="E248" s="177" t="s">
        <v>208</v>
      </c>
      <c r="F248" s="177" t="s">
        <v>387</v>
      </c>
      <c r="G248" s="164"/>
      <c r="H248" s="164"/>
      <c r="I248" s="167"/>
      <c r="J248" s="178">
        <f>BK248</f>
        <v>0</v>
      </c>
      <c r="K248" s="164"/>
      <c r="L248" s="169"/>
      <c r="M248" s="170"/>
      <c r="N248" s="171"/>
      <c r="O248" s="171"/>
      <c r="P248" s="172">
        <f>SUM(P249:P277)</f>
        <v>0</v>
      </c>
      <c r="Q248" s="171"/>
      <c r="R248" s="172">
        <f>SUM(R249:R277)</f>
        <v>5.3782785999999998</v>
      </c>
      <c r="S248" s="171"/>
      <c r="T248" s="173">
        <f>SUM(T249:T277)</f>
        <v>111.72340000000001</v>
      </c>
      <c r="AR248" s="174" t="s">
        <v>81</v>
      </c>
      <c r="AT248" s="175" t="s">
        <v>73</v>
      </c>
      <c r="AU248" s="175" t="s">
        <v>81</v>
      </c>
      <c r="AY248" s="174" t="s">
        <v>143</v>
      </c>
      <c r="BK248" s="176">
        <f>SUM(BK249:BK277)</f>
        <v>0</v>
      </c>
    </row>
    <row r="249" spans="1:65" s="2" customFormat="1" ht="24.2" customHeight="1">
      <c r="A249" s="35"/>
      <c r="B249" s="36"/>
      <c r="C249" s="179" t="s">
        <v>388</v>
      </c>
      <c r="D249" s="179" t="s">
        <v>145</v>
      </c>
      <c r="E249" s="180" t="s">
        <v>389</v>
      </c>
      <c r="F249" s="181" t="s">
        <v>390</v>
      </c>
      <c r="G249" s="182" t="s">
        <v>179</v>
      </c>
      <c r="H249" s="183">
        <v>20</v>
      </c>
      <c r="I249" s="184"/>
      <c r="J249" s="185">
        <f>ROUND(I249*H249,2)</f>
        <v>0</v>
      </c>
      <c r="K249" s="181" t="s">
        <v>149</v>
      </c>
      <c r="L249" s="40"/>
      <c r="M249" s="186" t="s">
        <v>19</v>
      </c>
      <c r="N249" s="187" t="s">
        <v>45</v>
      </c>
      <c r="O249" s="65"/>
      <c r="P249" s="188">
        <f>O249*H249</f>
        <v>0</v>
      </c>
      <c r="Q249" s="188">
        <v>1.8000000000000001E-4</v>
      </c>
      <c r="R249" s="188">
        <f>Q249*H249</f>
        <v>3.6000000000000003E-3</v>
      </c>
      <c r="S249" s="188">
        <v>0</v>
      </c>
      <c r="T249" s="189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0" t="s">
        <v>150</v>
      </c>
      <c r="AT249" s="190" t="s">
        <v>145</v>
      </c>
      <c r="AU249" s="190" t="s">
        <v>83</v>
      </c>
      <c r="AY249" s="18" t="s">
        <v>143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8" t="s">
        <v>81</v>
      </c>
      <c r="BK249" s="191">
        <f>ROUND(I249*H249,2)</f>
        <v>0</v>
      </c>
      <c r="BL249" s="18" t="s">
        <v>150</v>
      </c>
      <c r="BM249" s="190" t="s">
        <v>391</v>
      </c>
    </row>
    <row r="250" spans="1:65" s="2" customFormat="1" ht="19.5">
      <c r="A250" s="35"/>
      <c r="B250" s="36"/>
      <c r="C250" s="37"/>
      <c r="D250" s="192" t="s">
        <v>152</v>
      </c>
      <c r="E250" s="37"/>
      <c r="F250" s="193" t="s">
        <v>392</v>
      </c>
      <c r="G250" s="37"/>
      <c r="H250" s="37"/>
      <c r="I250" s="194"/>
      <c r="J250" s="37"/>
      <c r="K250" s="37"/>
      <c r="L250" s="40"/>
      <c r="M250" s="195"/>
      <c r="N250" s="196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152</v>
      </c>
      <c r="AU250" s="18" t="s">
        <v>83</v>
      </c>
    </row>
    <row r="251" spans="1:65" s="2" customFormat="1" ht="11.25">
      <c r="A251" s="35"/>
      <c r="B251" s="36"/>
      <c r="C251" s="37"/>
      <c r="D251" s="197" t="s">
        <v>154</v>
      </c>
      <c r="E251" s="37"/>
      <c r="F251" s="198" t="s">
        <v>393</v>
      </c>
      <c r="G251" s="37"/>
      <c r="H251" s="37"/>
      <c r="I251" s="194"/>
      <c r="J251" s="37"/>
      <c r="K251" s="37"/>
      <c r="L251" s="40"/>
      <c r="M251" s="195"/>
      <c r="N251" s="196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154</v>
      </c>
      <c r="AU251" s="18" t="s">
        <v>83</v>
      </c>
    </row>
    <row r="252" spans="1:65" s="2" customFormat="1" ht="29.25">
      <c r="A252" s="35"/>
      <c r="B252" s="36"/>
      <c r="C252" s="37"/>
      <c r="D252" s="192" t="s">
        <v>183</v>
      </c>
      <c r="E252" s="37"/>
      <c r="F252" s="210" t="s">
        <v>394</v>
      </c>
      <c r="G252" s="37"/>
      <c r="H252" s="37"/>
      <c r="I252" s="194"/>
      <c r="J252" s="37"/>
      <c r="K252" s="37"/>
      <c r="L252" s="40"/>
      <c r="M252" s="195"/>
      <c r="N252" s="196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183</v>
      </c>
      <c r="AU252" s="18" t="s">
        <v>83</v>
      </c>
    </row>
    <row r="253" spans="1:65" s="13" customFormat="1" ht="11.25">
      <c r="B253" s="199"/>
      <c r="C253" s="200"/>
      <c r="D253" s="192" t="s">
        <v>168</v>
      </c>
      <c r="E253" s="201" t="s">
        <v>19</v>
      </c>
      <c r="F253" s="202" t="s">
        <v>395</v>
      </c>
      <c r="G253" s="200"/>
      <c r="H253" s="203">
        <v>20</v>
      </c>
      <c r="I253" s="204"/>
      <c r="J253" s="200"/>
      <c r="K253" s="200"/>
      <c r="L253" s="205"/>
      <c r="M253" s="206"/>
      <c r="N253" s="207"/>
      <c r="O253" s="207"/>
      <c r="P253" s="207"/>
      <c r="Q253" s="207"/>
      <c r="R253" s="207"/>
      <c r="S253" s="207"/>
      <c r="T253" s="208"/>
      <c r="AT253" s="209" t="s">
        <v>168</v>
      </c>
      <c r="AU253" s="209" t="s">
        <v>83</v>
      </c>
      <c r="AV253" s="13" t="s">
        <v>83</v>
      </c>
      <c r="AW253" s="13" t="s">
        <v>35</v>
      </c>
      <c r="AX253" s="13" t="s">
        <v>74</v>
      </c>
      <c r="AY253" s="209" t="s">
        <v>143</v>
      </c>
    </row>
    <row r="254" spans="1:65" s="14" customFormat="1" ht="11.25">
      <c r="B254" s="211"/>
      <c r="C254" s="212"/>
      <c r="D254" s="192" t="s">
        <v>168</v>
      </c>
      <c r="E254" s="213" t="s">
        <v>19</v>
      </c>
      <c r="F254" s="214" t="s">
        <v>192</v>
      </c>
      <c r="G254" s="212"/>
      <c r="H254" s="215">
        <v>20</v>
      </c>
      <c r="I254" s="216"/>
      <c r="J254" s="212"/>
      <c r="K254" s="212"/>
      <c r="L254" s="217"/>
      <c r="M254" s="218"/>
      <c r="N254" s="219"/>
      <c r="O254" s="219"/>
      <c r="P254" s="219"/>
      <c r="Q254" s="219"/>
      <c r="R254" s="219"/>
      <c r="S254" s="219"/>
      <c r="T254" s="220"/>
      <c r="AT254" s="221" t="s">
        <v>168</v>
      </c>
      <c r="AU254" s="221" t="s">
        <v>83</v>
      </c>
      <c r="AV254" s="14" t="s">
        <v>150</v>
      </c>
      <c r="AW254" s="14" t="s">
        <v>35</v>
      </c>
      <c r="AX254" s="14" t="s">
        <v>81</v>
      </c>
      <c r="AY254" s="221" t="s">
        <v>143</v>
      </c>
    </row>
    <row r="255" spans="1:65" s="2" customFormat="1" ht="24.2" customHeight="1">
      <c r="A255" s="35"/>
      <c r="B255" s="36"/>
      <c r="C255" s="179" t="s">
        <v>396</v>
      </c>
      <c r="D255" s="179" t="s">
        <v>145</v>
      </c>
      <c r="E255" s="180" t="s">
        <v>397</v>
      </c>
      <c r="F255" s="181" t="s">
        <v>398</v>
      </c>
      <c r="G255" s="182" t="s">
        <v>399</v>
      </c>
      <c r="H255" s="183">
        <v>1</v>
      </c>
      <c r="I255" s="184"/>
      <c r="J255" s="185">
        <f>ROUND(I255*H255,2)</f>
        <v>0</v>
      </c>
      <c r="K255" s="181" t="s">
        <v>149</v>
      </c>
      <c r="L255" s="40"/>
      <c r="M255" s="186" t="s">
        <v>19</v>
      </c>
      <c r="N255" s="187" t="s">
        <v>45</v>
      </c>
      <c r="O255" s="65"/>
      <c r="P255" s="188">
        <f>O255*H255</f>
        <v>0</v>
      </c>
      <c r="Q255" s="188">
        <v>6.4900000000000001E-3</v>
      </c>
      <c r="R255" s="188">
        <f>Q255*H255</f>
        <v>6.4900000000000001E-3</v>
      </c>
      <c r="S255" s="188">
        <v>0</v>
      </c>
      <c r="T255" s="189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0" t="s">
        <v>150</v>
      </c>
      <c r="AT255" s="190" t="s">
        <v>145</v>
      </c>
      <c r="AU255" s="190" t="s">
        <v>83</v>
      </c>
      <c r="AY255" s="18" t="s">
        <v>143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8" t="s">
        <v>81</v>
      </c>
      <c r="BK255" s="191">
        <f>ROUND(I255*H255,2)</f>
        <v>0</v>
      </c>
      <c r="BL255" s="18" t="s">
        <v>150</v>
      </c>
      <c r="BM255" s="190" t="s">
        <v>400</v>
      </c>
    </row>
    <row r="256" spans="1:65" s="2" customFormat="1" ht="19.5">
      <c r="A256" s="35"/>
      <c r="B256" s="36"/>
      <c r="C256" s="37"/>
      <c r="D256" s="192" t="s">
        <v>152</v>
      </c>
      <c r="E256" s="37"/>
      <c r="F256" s="193" t="s">
        <v>401</v>
      </c>
      <c r="G256" s="37"/>
      <c r="H256" s="37"/>
      <c r="I256" s="194"/>
      <c r="J256" s="37"/>
      <c r="K256" s="37"/>
      <c r="L256" s="40"/>
      <c r="M256" s="195"/>
      <c r="N256" s="196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152</v>
      </c>
      <c r="AU256" s="18" t="s">
        <v>83</v>
      </c>
    </row>
    <row r="257" spans="1:65" s="2" customFormat="1" ht="11.25">
      <c r="A257" s="35"/>
      <c r="B257" s="36"/>
      <c r="C257" s="37"/>
      <c r="D257" s="197" t="s">
        <v>154</v>
      </c>
      <c r="E257" s="37"/>
      <c r="F257" s="198" t="s">
        <v>402</v>
      </c>
      <c r="G257" s="37"/>
      <c r="H257" s="37"/>
      <c r="I257" s="194"/>
      <c r="J257" s="37"/>
      <c r="K257" s="37"/>
      <c r="L257" s="40"/>
      <c r="M257" s="195"/>
      <c r="N257" s="196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154</v>
      </c>
      <c r="AU257" s="18" t="s">
        <v>83</v>
      </c>
    </row>
    <row r="258" spans="1:65" s="2" customFormat="1" ht="16.5" customHeight="1">
      <c r="A258" s="35"/>
      <c r="B258" s="36"/>
      <c r="C258" s="179" t="s">
        <v>403</v>
      </c>
      <c r="D258" s="179" t="s">
        <v>145</v>
      </c>
      <c r="E258" s="180" t="s">
        <v>404</v>
      </c>
      <c r="F258" s="181" t="s">
        <v>405</v>
      </c>
      <c r="G258" s="182" t="s">
        <v>196</v>
      </c>
      <c r="H258" s="183">
        <v>1.48</v>
      </c>
      <c r="I258" s="184"/>
      <c r="J258" s="185">
        <f>ROUND(I258*H258,2)</f>
        <v>0</v>
      </c>
      <c r="K258" s="181" t="s">
        <v>149</v>
      </c>
      <c r="L258" s="40"/>
      <c r="M258" s="186" t="s">
        <v>19</v>
      </c>
      <c r="N258" s="187" t="s">
        <v>45</v>
      </c>
      <c r="O258" s="65"/>
      <c r="P258" s="188">
        <f>O258*H258</f>
        <v>0</v>
      </c>
      <c r="Q258" s="188">
        <v>0</v>
      </c>
      <c r="R258" s="188">
        <f>Q258*H258</f>
        <v>0</v>
      </c>
      <c r="S258" s="188">
        <v>0.79</v>
      </c>
      <c r="T258" s="189">
        <f>S258*H258</f>
        <v>1.1692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0" t="s">
        <v>150</v>
      </c>
      <c r="AT258" s="190" t="s">
        <v>145</v>
      </c>
      <c r="AU258" s="190" t="s">
        <v>83</v>
      </c>
      <c r="AY258" s="18" t="s">
        <v>143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8" t="s">
        <v>81</v>
      </c>
      <c r="BK258" s="191">
        <f>ROUND(I258*H258,2)</f>
        <v>0</v>
      </c>
      <c r="BL258" s="18" t="s">
        <v>150</v>
      </c>
      <c r="BM258" s="190" t="s">
        <v>406</v>
      </c>
    </row>
    <row r="259" spans="1:65" s="2" customFormat="1" ht="11.25">
      <c r="A259" s="35"/>
      <c r="B259" s="36"/>
      <c r="C259" s="37"/>
      <c r="D259" s="192" t="s">
        <v>152</v>
      </c>
      <c r="E259" s="37"/>
      <c r="F259" s="193" t="s">
        <v>407</v>
      </c>
      <c r="G259" s="37"/>
      <c r="H259" s="37"/>
      <c r="I259" s="194"/>
      <c r="J259" s="37"/>
      <c r="K259" s="37"/>
      <c r="L259" s="40"/>
      <c r="M259" s="195"/>
      <c r="N259" s="196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152</v>
      </c>
      <c r="AU259" s="18" t="s">
        <v>83</v>
      </c>
    </row>
    <row r="260" spans="1:65" s="2" customFormat="1" ht="11.25">
      <c r="A260" s="35"/>
      <c r="B260" s="36"/>
      <c r="C260" s="37"/>
      <c r="D260" s="197" t="s">
        <v>154</v>
      </c>
      <c r="E260" s="37"/>
      <c r="F260" s="198" t="s">
        <v>408</v>
      </c>
      <c r="G260" s="37"/>
      <c r="H260" s="37"/>
      <c r="I260" s="194"/>
      <c r="J260" s="37"/>
      <c r="K260" s="37"/>
      <c r="L260" s="40"/>
      <c r="M260" s="195"/>
      <c r="N260" s="196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154</v>
      </c>
      <c r="AU260" s="18" t="s">
        <v>83</v>
      </c>
    </row>
    <row r="261" spans="1:65" s="13" customFormat="1" ht="11.25">
      <c r="B261" s="199"/>
      <c r="C261" s="200"/>
      <c r="D261" s="192" t="s">
        <v>168</v>
      </c>
      <c r="E261" s="201" t="s">
        <v>19</v>
      </c>
      <c r="F261" s="202" t="s">
        <v>409</v>
      </c>
      <c r="G261" s="200"/>
      <c r="H261" s="203">
        <v>1.48</v>
      </c>
      <c r="I261" s="204"/>
      <c r="J261" s="200"/>
      <c r="K261" s="200"/>
      <c r="L261" s="205"/>
      <c r="M261" s="206"/>
      <c r="N261" s="207"/>
      <c r="O261" s="207"/>
      <c r="P261" s="207"/>
      <c r="Q261" s="207"/>
      <c r="R261" s="207"/>
      <c r="S261" s="207"/>
      <c r="T261" s="208"/>
      <c r="AT261" s="209" t="s">
        <v>168</v>
      </c>
      <c r="AU261" s="209" t="s">
        <v>83</v>
      </c>
      <c r="AV261" s="13" t="s">
        <v>83</v>
      </c>
      <c r="AW261" s="13" t="s">
        <v>35</v>
      </c>
      <c r="AX261" s="13" t="s">
        <v>74</v>
      </c>
      <c r="AY261" s="209" t="s">
        <v>143</v>
      </c>
    </row>
    <row r="262" spans="1:65" s="14" customFormat="1" ht="11.25">
      <c r="B262" s="211"/>
      <c r="C262" s="212"/>
      <c r="D262" s="192" t="s">
        <v>168</v>
      </c>
      <c r="E262" s="213" t="s">
        <v>19</v>
      </c>
      <c r="F262" s="214" t="s">
        <v>192</v>
      </c>
      <c r="G262" s="212"/>
      <c r="H262" s="215">
        <v>1.48</v>
      </c>
      <c r="I262" s="216"/>
      <c r="J262" s="212"/>
      <c r="K262" s="212"/>
      <c r="L262" s="217"/>
      <c r="M262" s="218"/>
      <c r="N262" s="219"/>
      <c r="O262" s="219"/>
      <c r="P262" s="219"/>
      <c r="Q262" s="219"/>
      <c r="R262" s="219"/>
      <c r="S262" s="219"/>
      <c r="T262" s="220"/>
      <c r="AT262" s="221" t="s">
        <v>168</v>
      </c>
      <c r="AU262" s="221" t="s">
        <v>83</v>
      </c>
      <c r="AV262" s="14" t="s">
        <v>150</v>
      </c>
      <c r="AW262" s="14" t="s">
        <v>35</v>
      </c>
      <c r="AX262" s="14" t="s">
        <v>81</v>
      </c>
      <c r="AY262" s="221" t="s">
        <v>143</v>
      </c>
    </row>
    <row r="263" spans="1:65" s="2" customFormat="1" ht="16.5" customHeight="1">
      <c r="A263" s="35"/>
      <c r="B263" s="36"/>
      <c r="C263" s="179" t="s">
        <v>410</v>
      </c>
      <c r="D263" s="179" t="s">
        <v>145</v>
      </c>
      <c r="E263" s="180" t="s">
        <v>411</v>
      </c>
      <c r="F263" s="181" t="s">
        <v>412</v>
      </c>
      <c r="G263" s="182" t="s">
        <v>196</v>
      </c>
      <c r="H263" s="183">
        <v>30.42</v>
      </c>
      <c r="I263" s="184"/>
      <c r="J263" s="185">
        <f>ROUND(I263*H263,2)</f>
        <v>0</v>
      </c>
      <c r="K263" s="181" t="s">
        <v>149</v>
      </c>
      <c r="L263" s="40"/>
      <c r="M263" s="186" t="s">
        <v>19</v>
      </c>
      <c r="N263" s="187" t="s">
        <v>45</v>
      </c>
      <c r="O263" s="65"/>
      <c r="P263" s="188">
        <f>O263*H263</f>
        <v>0</v>
      </c>
      <c r="Q263" s="188">
        <v>0.12</v>
      </c>
      <c r="R263" s="188">
        <f>Q263*H263</f>
        <v>3.6503999999999999</v>
      </c>
      <c r="S263" s="188">
        <v>2.4900000000000002</v>
      </c>
      <c r="T263" s="189">
        <f>S263*H263</f>
        <v>75.745800000000017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90" t="s">
        <v>150</v>
      </c>
      <c r="AT263" s="190" t="s">
        <v>145</v>
      </c>
      <c r="AU263" s="190" t="s">
        <v>83</v>
      </c>
      <c r="AY263" s="18" t="s">
        <v>143</v>
      </c>
      <c r="BE263" s="191">
        <f>IF(N263="základní",J263,0)</f>
        <v>0</v>
      </c>
      <c r="BF263" s="191">
        <f>IF(N263="snížená",J263,0)</f>
        <v>0</v>
      </c>
      <c r="BG263" s="191">
        <f>IF(N263="zákl. přenesená",J263,0)</f>
        <v>0</v>
      </c>
      <c r="BH263" s="191">
        <f>IF(N263="sníž. přenesená",J263,0)</f>
        <v>0</v>
      </c>
      <c r="BI263" s="191">
        <f>IF(N263="nulová",J263,0)</f>
        <v>0</v>
      </c>
      <c r="BJ263" s="18" t="s">
        <v>81</v>
      </c>
      <c r="BK263" s="191">
        <f>ROUND(I263*H263,2)</f>
        <v>0</v>
      </c>
      <c r="BL263" s="18" t="s">
        <v>150</v>
      </c>
      <c r="BM263" s="190" t="s">
        <v>413</v>
      </c>
    </row>
    <row r="264" spans="1:65" s="2" customFormat="1" ht="11.25">
      <c r="A264" s="35"/>
      <c r="B264" s="36"/>
      <c r="C264" s="37"/>
      <c r="D264" s="192" t="s">
        <v>152</v>
      </c>
      <c r="E264" s="37"/>
      <c r="F264" s="193" t="s">
        <v>414</v>
      </c>
      <c r="G264" s="37"/>
      <c r="H264" s="37"/>
      <c r="I264" s="194"/>
      <c r="J264" s="37"/>
      <c r="K264" s="37"/>
      <c r="L264" s="40"/>
      <c r="M264" s="195"/>
      <c r="N264" s="196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152</v>
      </c>
      <c r="AU264" s="18" t="s">
        <v>83</v>
      </c>
    </row>
    <row r="265" spans="1:65" s="2" customFormat="1" ht="11.25">
      <c r="A265" s="35"/>
      <c r="B265" s="36"/>
      <c r="C265" s="37"/>
      <c r="D265" s="197" t="s">
        <v>154</v>
      </c>
      <c r="E265" s="37"/>
      <c r="F265" s="198" t="s">
        <v>415</v>
      </c>
      <c r="G265" s="37"/>
      <c r="H265" s="37"/>
      <c r="I265" s="194"/>
      <c r="J265" s="37"/>
      <c r="K265" s="37"/>
      <c r="L265" s="40"/>
      <c r="M265" s="195"/>
      <c r="N265" s="196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154</v>
      </c>
      <c r="AU265" s="18" t="s">
        <v>83</v>
      </c>
    </row>
    <row r="266" spans="1:65" s="2" customFormat="1" ht="39">
      <c r="A266" s="35"/>
      <c r="B266" s="36"/>
      <c r="C266" s="37"/>
      <c r="D266" s="192" t="s">
        <v>183</v>
      </c>
      <c r="E266" s="37"/>
      <c r="F266" s="210" t="s">
        <v>416</v>
      </c>
      <c r="G266" s="37"/>
      <c r="H266" s="37"/>
      <c r="I266" s="194"/>
      <c r="J266" s="37"/>
      <c r="K266" s="37"/>
      <c r="L266" s="40"/>
      <c r="M266" s="195"/>
      <c r="N266" s="196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183</v>
      </c>
      <c r="AU266" s="18" t="s">
        <v>83</v>
      </c>
    </row>
    <row r="267" spans="1:65" s="13" customFormat="1" ht="11.25">
      <c r="B267" s="199"/>
      <c r="C267" s="200"/>
      <c r="D267" s="192" t="s">
        <v>168</v>
      </c>
      <c r="E267" s="201" t="s">
        <v>19</v>
      </c>
      <c r="F267" s="202" t="s">
        <v>417</v>
      </c>
      <c r="G267" s="200"/>
      <c r="H267" s="203">
        <v>30.42</v>
      </c>
      <c r="I267" s="204"/>
      <c r="J267" s="200"/>
      <c r="K267" s="200"/>
      <c r="L267" s="205"/>
      <c r="M267" s="206"/>
      <c r="N267" s="207"/>
      <c r="O267" s="207"/>
      <c r="P267" s="207"/>
      <c r="Q267" s="207"/>
      <c r="R267" s="207"/>
      <c r="S267" s="207"/>
      <c r="T267" s="208"/>
      <c r="AT267" s="209" t="s">
        <v>168</v>
      </c>
      <c r="AU267" s="209" t="s">
        <v>83</v>
      </c>
      <c r="AV267" s="13" t="s">
        <v>83</v>
      </c>
      <c r="AW267" s="13" t="s">
        <v>35</v>
      </c>
      <c r="AX267" s="13" t="s">
        <v>81</v>
      </c>
      <c r="AY267" s="209" t="s">
        <v>143</v>
      </c>
    </row>
    <row r="268" spans="1:65" s="2" customFormat="1" ht="16.5" customHeight="1">
      <c r="A268" s="35"/>
      <c r="B268" s="36"/>
      <c r="C268" s="179" t="s">
        <v>418</v>
      </c>
      <c r="D268" s="179" t="s">
        <v>145</v>
      </c>
      <c r="E268" s="180" t="s">
        <v>419</v>
      </c>
      <c r="F268" s="181" t="s">
        <v>420</v>
      </c>
      <c r="G268" s="182" t="s">
        <v>196</v>
      </c>
      <c r="H268" s="183">
        <v>6.66</v>
      </c>
      <c r="I268" s="184"/>
      <c r="J268" s="185">
        <f>ROUND(I268*H268,2)</f>
        <v>0</v>
      </c>
      <c r="K268" s="181" t="s">
        <v>149</v>
      </c>
      <c r="L268" s="40"/>
      <c r="M268" s="186" t="s">
        <v>19</v>
      </c>
      <c r="N268" s="187" t="s">
        <v>45</v>
      </c>
      <c r="O268" s="65"/>
      <c r="P268" s="188">
        <f>O268*H268</f>
        <v>0</v>
      </c>
      <c r="Q268" s="188">
        <v>0.12171</v>
      </c>
      <c r="R268" s="188">
        <f>Q268*H268</f>
        <v>0.81058859999999999</v>
      </c>
      <c r="S268" s="188">
        <v>2.4</v>
      </c>
      <c r="T268" s="189">
        <f>S268*H268</f>
        <v>15.984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0" t="s">
        <v>150</v>
      </c>
      <c r="AT268" s="190" t="s">
        <v>145</v>
      </c>
      <c r="AU268" s="190" t="s">
        <v>83</v>
      </c>
      <c r="AY268" s="18" t="s">
        <v>143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8" t="s">
        <v>81</v>
      </c>
      <c r="BK268" s="191">
        <f>ROUND(I268*H268,2)</f>
        <v>0</v>
      </c>
      <c r="BL268" s="18" t="s">
        <v>150</v>
      </c>
      <c r="BM268" s="190" t="s">
        <v>421</v>
      </c>
    </row>
    <row r="269" spans="1:65" s="2" customFormat="1" ht="11.25">
      <c r="A269" s="35"/>
      <c r="B269" s="36"/>
      <c r="C269" s="37"/>
      <c r="D269" s="192" t="s">
        <v>152</v>
      </c>
      <c r="E269" s="37"/>
      <c r="F269" s="193" t="s">
        <v>422</v>
      </c>
      <c r="G269" s="37"/>
      <c r="H269" s="37"/>
      <c r="I269" s="194"/>
      <c r="J269" s="37"/>
      <c r="K269" s="37"/>
      <c r="L269" s="40"/>
      <c r="M269" s="195"/>
      <c r="N269" s="196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152</v>
      </c>
      <c r="AU269" s="18" t="s">
        <v>83</v>
      </c>
    </row>
    <row r="270" spans="1:65" s="2" customFormat="1" ht="11.25">
      <c r="A270" s="35"/>
      <c r="B270" s="36"/>
      <c r="C270" s="37"/>
      <c r="D270" s="197" t="s">
        <v>154</v>
      </c>
      <c r="E270" s="37"/>
      <c r="F270" s="198" t="s">
        <v>423</v>
      </c>
      <c r="G270" s="37"/>
      <c r="H270" s="37"/>
      <c r="I270" s="194"/>
      <c r="J270" s="37"/>
      <c r="K270" s="37"/>
      <c r="L270" s="40"/>
      <c r="M270" s="195"/>
      <c r="N270" s="196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154</v>
      </c>
      <c r="AU270" s="18" t="s">
        <v>83</v>
      </c>
    </row>
    <row r="271" spans="1:65" s="2" customFormat="1" ht="19.5">
      <c r="A271" s="35"/>
      <c r="B271" s="36"/>
      <c r="C271" s="37"/>
      <c r="D271" s="192" t="s">
        <v>183</v>
      </c>
      <c r="E271" s="37"/>
      <c r="F271" s="210" t="s">
        <v>424</v>
      </c>
      <c r="G271" s="37"/>
      <c r="H271" s="37"/>
      <c r="I271" s="194"/>
      <c r="J271" s="37"/>
      <c r="K271" s="37"/>
      <c r="L271" s="40"/>
      <c r="M271" s="195"/>
      <c r="N271" s="196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183</v>
      </c>
      <c r="AU271" s="18" t="s">
        <v>83</v>
      </c>
    </row>
    <row r="272" spans="1:65" s="13" customFormat="1" ht="11.25">
      <c r="B272" s="199"/>
      <c r="C272" s="200"/>
      <c r="D272" s="192" t="s">
        <v>168</v>
      </c>
      <c r="E272" s="201" t="s">
        <v>19</v>
      </c>
      <c r="F272" s="202" t="s">
        <v>425</v>
      </c>
      <c r="G272" s="200"/>
      <c r="H272" s="203">
        <v>6.66</v>
      </c>
      <c r="I272" s="204"/>
      <c r="J272" s="200"/>
      <c r="K272" s="200"/>
      <c r="L272" s="205"/>
      <c r="M272" s="206"/>
      <c r="N272" s="207"/>
      <c r="O272" s="207"/>
      <c r="P272" s="207"/>
      <c r="Q272" s="207"/>
      <c r="R272" s="207"/>
      <c r="S272" s="207"/>
      <c r="T272" s="208"/>
      <c r="AT272" s="209" t="s">
        <v>168</v>
      </c>
      <c r="AU272" s="209" t="s">
        <v>83</v>
      </c>
      <c r="AV272" s="13" t="s">
        <v>83</v>
      </c>
      <c r="AW272" s="13" t="s">
        <v>35</v>
      </c>
      <c r="AX272" s="13" t="s">
        <v>81</v>
      </c>
      <c r="AY272" s="209" t="s">
        <v>143</v>
      </c>
    </row>
    <row r="273" spans="1:65" s="2" customFormat="1" ht="16.5" customHeight="1">
      <c r="A273" s="35"/>
      <c r="B273" s="36"/>
      <c r="C273" s="179" t="s">
        <v>426</v>
      </c>
      <c r="D273" s="179" t="s">
        <v>145</v>
      </c>
      <c r="E273" s="180" t="s">
        <v>427</v>
      </c>
      <c r="F273" s="181" t="s">
        <v>428</v>
      </c>
      <c r="G273" s="182" t="s">
        <v>196</v>
      </c>
      <c r="H273" s="183">
        <v>7.56</v>
      </c>
      <c r="I273" s="184"/>
      <c r="J273" s="185">
        <f>ROUND(I273*H273,2)</f>
        <v>0</v>
      </c>
      <c r="K273" s="181" t="s">
        <v>149</v>
      </c>
      <c r="L273" s="40"/>
      <c r="M273" s="186" t="s">
        <v>19</v>
      </c>
      <c r="N273" s="187" t="s">
        <v>45</v>
      </c>
      <c r="O273" s="65"/>
      <c r="P273" s="188">
        <f>O273*H273</f>
        <v>0</v>
      </c>
      <c r="Q273" s="188">
        <v>0.12</v>
      </c>
      <c r="R273" s="188">
        <f>Q273*H273</f>
        <v>0.9071999999999999</v>
      </c>
      <c r="S273" s="188">
        <v>2.4900000000000002</v>
      </c>
      <c r="T273" s="189">
        <f>S273*H273</f>
        <v>18.824400000000001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90" t="s">
        <v>150</v>
      </c>
      <c r="AT273" s="190" t="s">
        <v>145</v>
      </c>
      <c r="AU273" s="190" t="s">
        <v>83</v>
      </c>
      <c r="AY273" s="18" t="s">
        <v>143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8" t="s">
        <v>81</v>
      </c>
      <c r="BK273" s="191">
        <f>ROUND(I273*H273,2)</f>
        <v>0</v>
      </c>
      <c r="BL273" s="18" t="s">
        <v>150</v>
      </c>
      <c r="BM273" s="190" t="s">
        <v>429</v>
      </c>
    </row>
    <row r="274" spans="1:65" s="2" customFormat="1" ht="19.5">
      <c r="A274" s="35"/>
      <c r="B274" s="36"/>
      <c r="C274" s="37"/>
      <c r="D274" s="192" t="s">
        <v>152</v>
      </c>
      <c r="E274" s="37"/>
      <c r="F274" s="193" t="s">
        <v>430</v>
      </c>
      <c r="G274" s="37"/>
      <c r="H274" s="37"/>
      <c r="I274" s="194"/>
      <c r="J274" s="37"/>
      <c r="K274" s="37"/>
      <c r="L274" s="40"/>
      <c r="M274" s="195"/>
      <c r="N274" s="196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152</v>
      </c>
      <c r="AU274" s="18" t="s">
        <v>83</v>
      </c>
    </row>
    <row r="275" spans="1:65" s="2" customFormat="1" ht="11.25">
      <c r="A275" s="35"/>
      <c r="B275" s="36"/>
      <c r="C275" s="37"/>
      <c r="D275" s="197" t="s">
        <v>154</v>
      </c>
      <c r="E275" s="37"/>
      <c r="F275" s="198" t="s">
        <v>431</v>
      </c>
      <c r="G275" s="37"/>
      <c r="H275" s="37"/>
      <c r="I275" s="194"/>
      <c r="J275" s="37"/>
      <c r="K275" s="37"/>
      <c r="L275" s="40"/>
      <c r="M275" s="195"/>
      <c r="N275" s="196"/>
      <c r="O275" s="65"/>
      <c r="P275" s="65"/>
      <c r="Q275" s="65"/>
      <c r="R275" s="65"/>
      <c r="S275" s="65"/>
      <c r="T275" s="66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154</v>
      </c>
      <c r="AU275" s="18" t="s">
        <v>83</v>
      </c>
    </row>
    <row r="276" spans="1:65" s="2" customFormat="1" ht="39">
      <c r="A276" s="35"/>
      <c r="B276" s="36"/>
      <c r="C276" s="37"/>
      <c r="D276" s="192" t="s">
        <v>183</v>
      </c>
      <c r="E276" s="37"/>
      <c r="F276" s="210" t="s">
        <v>432</v>
      </c>
      <c r="G276" s="37"/>
      <c r="H276" s="37"/>
      <c r="I276" s="194"/>
      <c r="J276" s="37"/>
      <c r="K276" s="37"/>
      <c r="L276" s="40"/>
      <c r="M276" s="195"/>
      <c r="N276" s="196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183</v>
      </c>
      <c r="AU276" s="18" t="s">
        <v>83</v>
      </c>
    </row>
    <row r="277" spans="1:65" s="13" customFormat="1" ht="11.25">
      <c r="B277" s="199"/>
      <c r="C277" s="200"/>
      <c r="D277" s="192" t="s">
        <v>168</v>
      </c>
      <c r="E277" s="201" t="s">
        <v>19</v>
      </c>
      <c r="F277" s="202" t="s">
        <v>433</v>
      </c>
      <c r="G277" s="200"/>
      <c r="H277" s="203">
        <v>7.56</v>
      </c>
      <c r="I277" s="204"/>
      <c r="J277" s="200"/>
      <c r="K277" s="200"/>
      <c r="L277" s="205"/>
      <c r="M277" s="206"/>
      <c r="N277" s="207"/>
      <c r="O277" s="207"/>
      <c r="P277" s="207"/>
      <c r="Q277" s="207"/>
      <c r="R277" s="207"/>
      <c r="S277" s="207"/>
      <c r="T277" s="208"/>
      <c r="AT277" s="209" t="s">
        <v>168</v>
      </c>
      <c r="AU277" s="209" t="s">
        <v>83</v>
      </c>
      <c r="AV277" s="13" t="s">
        <v>83</v>
      </c>
      <c r="AW277" s="13" t="s">
        <v>35</v>
      </c>
      <c r="AX277" s="13" t="s">
        <v>81</v>
      </c>
      <c r="AY277" s="209" t="s">
        <v>143</v>
      </c>
    </row>
    <row r="278" spans="1:65" s="12" customFormat="1" ht="22.9" customHeight="1">
      <c r="B278" s="163"/>
      <c r="C278" s="164"/>
      <c r="D278" s="165" t="s">
        <v>73</v>
      </c>
      <c r="E278" s="177" t="s">
        <v>434</v>
      </c>
      <c r="F278" s="177" t="s">
        <v>435</v>
      </c>
      <c r="G278" s="164"/>
      <c r="H278" s="164"/>
      <c r="I278" s="167"/>
      <c r="J278" s="178">
        <f>BK278</f>
        <v>0</v>
      </c>
      <c r="K278" s="164"/>
      <c r="L278" s="169"/>
      <c r="M278" s="170"/>
      <c r="N278" s="171"/>
      <c r="O278" s="171"/>
      <c r="P278" s="172">
        <f>SUM(P279:P304)</f>
        <v>0</v>
      </c>
      <c r="Q278" s="171"/>
      <c r="R278" s="172">
        <f>SUM(R279:R304)</f>
        <v>0</v>
      </c>
      <c r="S278" s="171"/>
      <c r="T278" s="173">
        <f>SUM(T279:T304)</f>
        <v>0</v>
      </c>
      <c r="AR278" s="174" t="s">
        <v>81</v>
      </c>
      <c r="AT278" s="175" t="s">
        <v>73</v>
      </c>
      <c r="AU278" s="175" t="s">
        <v>81</v>
      </c>
      <c r="AY278" s="174" t="s">
        <v>143</v>
      </c>
      <c r="BK278" s="176">
        <f>SUM(BK279:BK304)</f>
        <v>0</v>
      </c>
    </row>
    <row r="279" spans="1:65" s="2" customFormat="1" ht="37.9" customHeight="1">
      <c r="A279" s="35"/>
      <c r="B279" s="36"/>
      <c r="C279" s="179" t="s">
        <v>436</v>
      </c>
      <c r="D279" s="179" t="s">
        <v>145</v>
      </c>
      <c r="E279" s="180" t="s">
        <v>437</v>
      </c>
      <c r="F279" s="181" t="s">
        <v>438</v>
      </c>
      <c r="G279" s="182" t="s">
        <v>245</v>
      </c>
      <c r="H279" s="183">
        <v>15.984</v>
      </c>
      <c r="I279" s="184"/>
      <c r="J279" s="185">
        <f>ROUND(I279*H279,2)</f>
        <v>0</v>
      </c>
      <c r="K279" s="181" t="s">
        <v>149</v>
      </c>
      <c r="L279" s="40"/>
      <c r="M279" s="186" t="s">
        <v>19</v>
      </c>
      <c r="N279" s="187" t="s">
        <v>45</v>
      </c>
      <c r="O279" s="65"/>
      <c r="P279" s="188">
        <f>O279*H279</f>
        <v>0</v>
      </c>
      <c r="Q279" s="188">
        <v>0</v>
      </c>
      <c r="R279" s="188">
        <f>Q279*H279</f>
        <v>0</v>
      </c>
      <c r="S279" s="188">
        <v>0</v>
      </c>
      <c r="T279" s="189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90" t="s">
        <v>150</v>
      </c>
      <c r="AT279" s="190" t="s">
        <v>145</v>
      </c>
      <c r="AU279" s="190" t="s">
        <v>83</v>
      </c>
      <c r="AY279" s="18" t="s">
        <v>143</v>
      </c>
      <c r="BE279" s="191">
        <f>IF(N279="základní",J279,0)</f>
        <v>0</v>
      </c>
      <c r="BF279" s="191">
        <f>IF(N279="snížená",J279,0)</f>
        <v>0</v>
      </c>
      <c r="BG279" s="191">
        <f>IF(N279="zákl. přenesená",J279,0)</f>
        <v>0</v>
      </c>
      <c r="BH279" s="191">
        <f>IF(N279="sníž. přenesená",J279,0)</f>
        <v>0</v>
      </c>
      <c r="BI279" s="191">
        <f>IF(N279="nulová",J279,0)</f>
        <v>0</v>
      </c>
      <c r="BJ279" s="18" t="s">
        <v>81</v>
      </c>
      <c r="BK279" s="191">
        <f>ROUND(I279*H279,2)</f>
        <v>0</v>
      </c>
      <c r="BL279" s="18" t="s">
        <v>150</v>
      </c>
      <c r="BM279" s="190" t="s">
        <v>439</v>
      </c>
    </row>
    <row r="280" spans="1:65" s="2" customFormat="1" ht="29.25">
      <c r="A280" s="35"/>
      <c r="B280" s="36"/>
      <c r="C280" s="37"/>
      <c r="D280" s="192" t="s">
        <v>152</v>
      </c>
      <c r="E280" s="37"/>
      <c r="F280" s="193" t="s">
        <v>440</v>
      </c>
      <c r="G280" s="37"/>
      <c r="H280" s="37"/>
      <c r="I280" s="194"/>
      <c r="J280" s="37"/>
      <c r="K280" s="37"/>
      <c r="L280" s="40"/>
      <c r="M280" s="195"/>
      <c r="N280" s="196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152</v>
      </c>
      <c r="AU280" s="18" t="s">
        <v>83</v>
      </c>
    </row>
    <row r="281" spans="1:65" s="2" customFormat="1" ht="11.25">
      <c r="A281" s="35"/>
      <c r="B281" s="36"/>
      <c r="C281" s="37"/>
      <c r="D281" s="197" t="s">
        <v>154</v>
      </c>
      <c r="E281" s="37"/>
      <c r="F281" s="198" t="s">
        <v>441</v>
      </c>
      <c r="G281" s="37"/>
      <c r="H281" s="37"/>
      <c r="I281" s="194"/>
      <c r="J281" s="37"/>
      <c r="K281" s="37"/>
      <c r="L281" s="40"/>
      <c r="M281" s="195"/>
      <c r="N281" s="196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154</v>
      </c>
      <c r="AU281" s="18" t="s">
        <v>83</v>
      </c>
    </row>
    <row r="282" spans="1:65" s="13" customFormat="1" ht="11.25">
      <c r="B282" s="199"/>
      <c r="C282" s="200"/>
      <c r="D282" s="192" t="s">
        <v>168</v>
      </c>
      <c r="E282" s="201" t="s">
        <v>19</v>
      </c>
      <c r="F282" s="202" t="s">
        <v>442</v>
      </c>
      <c r="G282" s="200"/>
      <c r="H282" s="203">
        <v>15.984</v>
      </c>
      <c r="I282" s="204"/>
      <c r="J282" s="200"/>
      <c r="K282" s="200"/>
      <c r="L282" s="205"/>
      <c r="M282" s="206"/>
      <c r="N282" s="207"/>
      <c r="O282" s="207"/>
      <c r="P282" s="207"/>
      <c r="Q282" s="207"/>
      <c r="R282" s="207"/>
      <c r="S282" s="207"/>
      <c r="T282" s="208"/>
      <c r="AT282" s="209" t="s">
        <v>168</v>
      </c>
      <c r="AU282" s="209" t="s">
        <v>83</v>
      </c>
      <c r="AV282" s="13" t="s">
        <v>83</v>
      </c>
      <c r="AW282" s="13" t="s">
        <v>35</v>
      </c>
      <c r="AX282" s="13" t="s">
        <v>74</v>
      </c>
      <c r="AY282" s="209" t="s">
        <v>143</v>
      </c>
    </row>
    <row r="283" spans="1:65" s="14" customFormat="1" ht="11.25">
      <c r="B283" s="211"/>
      <c r="C283" s="212"/>
      <c r="D283" s="192" t="s">
        <v>168</v>
      </c>
      <c r="E283" s="213" t="s">
        <v>19</v>
      </c>
      <c r="F283" s="214" t="s">
        <v>192</v>
      </c>
      <c r="G283" s="212"/>
      <c r="H283" s="215">
        <v>15.984</v>
      </c>
      <c r="I283" s="216"/>
      <c r="J283" s="212"/>
      <c r="K283" s="212"/>
      <c r="L283" s="217"/>
      <c r="M283" s="218"/>
      <c r="N283" s="219"/>
      <c r="O283" s="219"/>
      <c r="P283" s="219"/>
      <c r="Q283" s="219"/>
      <c r="R283" s="219"/>
      <c r="S283" s="219"/>
      <c r="T283" s="220"/>
      <c r="AT283" s="221" t="s">
        <v>168</v>
      </c>
      <c r="AU283" s="221" t="s">
        <v>83</v>
      </c>
      <c r="AV283" s="14" t="s">
        <v>150</v>
      </c>
      <c r="AW283" s="14" t="s">
        <v>35</v>
      </c>
      <c r="AX283" s="14" t="s">
        <v>81</v>
      </c>
      <c r="AY283" s="221" t="s">
        <v>143</v>
      </c>
    </row>
    <row r="284" spans="1:65" s="2" customFormat="1" ht="24.2" customHeight="1">
      <c r="A284" s="35"/>
      <c r="B284" s="36"/>
      <c r="C284" s="179" t="s">
        <v>443</v>
      </c>
      <c r="D284" s="179" t="s">
        <v>145</v>
      </c>
      <c r="E284" s="180" t="s">
        <v>444</v>
      </c>
      <c r="F284" s="181" t="s">
        <v>244</v>
      </c>
      <c r="G284" s="182" t="s">
        <v>245</v>
      </c>
      <c r="H284" s="183">
        <v>94.95</v>
      </c>
      <c r="I284" s="184"/>
      <c r="J284" s="185">
        <f>ROUND(I284*H284,2)</f>
        <v>0</v>
      </c>
      <c r="K284" s="181" t="s">
        <v>149</v>
      </c>
      <c r="L284" s="40"/>
      <c r="M284" s="186" t="s">
        <v>19</v>
      </c>
      <c r="N284" s="187" t="s">
        <v>45</v>
      </c>
      <c r="O284" s="65"/>
      <c r="P284" s="188">
        <f>O284*H284</f>
        <v>0</v>
      </c>
      <c r="Q284" s="188">
        <v>0</v>
      </c>
      <c r="R284" s="188">
        <f>Q284*H284</f>
        <v>0</v>
      </c>
      <c r="S284" s="188">
        <v>0</v>
      </c>
      <c r="T284" s="189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90" t="s">
        <v>150</v>
      </c>
      <c r="AT284" s="190" t="s">
        <v>145</v>
      </c>
      <c r="AU284" s="190" t="s">
        <v>83</v>
      </c>
      <c r="AY284" s="18" t="s">
        <v>143</v>
      </c>
      <c r="BE284" s="191">
        <f>IF(N284="základní",J284,0)</f>
        <v>0</v>
      </c>
      <c r="BF284" s="191">
        <f>IF(N284="snížená",J284,0)</f>
        <v>0</v>
      </c>
      <c r="BG284" s="191">
        <f>IF(N284="zákl. přenesená",J284,0)</f>
        <v>0</v>
      </c>
      <c r="BH284" s="191">
        <f>IF(N284="sníž. přenesená",J284,0)</f>
        <v>0</v>
      </c>
      <c r="BI284" s="191">
        <f>IF(N284="nulová",J284,0)</f>
        <v>0</v>
      </c>
      <c r="BJ284" s="18" t="s">
        <v>81</v>
      </c>
      <c r="BK284" s="191">
        <f>ROUND(I284*H284,2)</f>
        <v>0</v>
      </c>
      <c r="BL284" s="18" t="s">
        <v>150</v>
      </c>
      <c r="BM284" s="190" t="s">
        <v>445</v>
      </c>
    </row>
    <row r="285" spans="1:65" s="2" customFormat="1" ht="29.25">
      <c r="A285" s="35"/>
      <c r="B285" s="36"/>
      <c r="C285" s="37"/>
      <c r="D285" s="192" t="s">
        <v>152</v>
      </c>
      <c r="E285" s="37"/>
      <c r="F285" s="193" t="s">
        <v>247</v>
      </c>
      <c r="G285" s="37"/>
      <c r="H285" s="37"/>
      <c r="I285" s="194"/>
      <c r="J285" s="37"/>
      <c r="K285" s="37"/>
      <c r="L285" s="40"/>
      <c r="M285" s="195"/>
      <c r="N285" s="196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152</v>
      </c>
      <c r="AU285" s="18" t="s">
        <v>83</v>
      </c>
    </row>
    <row r="286" spans="1:65" s="2" customFormat="1" ht="11.25">
      <c r="A286" s="35"/>
      <c r="B286" s="36"/>
      <c r="C286" s="37"/>
      <c r="D286" s="197" t="s">
        <v>154</v>
      </c>
      <c r="E286" s="37"/>
      <c r="F286" s="198" t="s">
        <v>446</v>
      </c>
      <c r="G286" s="37"/>
      <c r="H286" s="37"/>
      <c r="I286" s="194"/>
      <c r="J286" s="37"/>
      <c r="K286" s="37"/>
      <c r="L286" s="40"/>
      <c r="M286" s="195"/>
      <c r="N286" s="196"/>
      <c r="O286" s="65"/>
      <c r="P286" s="65"/>
      <c r="Q286" s="65"/>
      <c r="R286" s="65"/>
      <c r="S286" s="65"/>
      <c r="T286" s="66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154</v>
      </c>
      <c r="AU286" s="18" t="s">
        <v>83</v>
      </c>
    </row>
    <row r="287" spans="1:65" s="13" customFormat="1" ht="11.25">
      <c r="B287" s="199"/>
      <c r="C287" s="200"/>
      <c r="D287" s="192" t="s">
        <v>168</v>
      </c>
      <c r="E287" s="201" t="s">
        <v>19</v>
      </c>
      <c r="F287" s="202" t="s">
        <v>447</v>
      </c>
      <c r="G287" s="200"/>
      <c r="H287" s="203">
        <v>94.95</v>
      </c>
      <c r="I287" s="204"/>
      <c r="J287" s="200"/>
      <c r="K287" s="200"/>
      <c r="L287" s="205"/>
      <c r="M287" s="206"/>
      <c r="N287" s="207"/>
      <c r="O287" s="207"/>
      <c r="P287" s="207"/>
      <c r="Q287" s="207"/>
      <c r="R287" s="207"/>
      <c r="S287" s="207"/>
      <c r="T287" s="208"/>
      <c r="AT287" s="209" t="s">
        <v>168</v>
      </c>
      <c r="AU287" s="209" t="s">
        <v>83</v>
      </c>
      <c r="AV287" s="13" t="s">
        <v>83</v>
      </c>
      <c r="AW287" s="13" t="s">
        <v>35</v>
      </c>
      <c r="AX287" s="13" t="s">
        <v>74</v>
      </c>
      <c r="AY287" s="209" t="s">
        <v>143</v>
      </c>
    </row>
    <row r="288" spans="1:65" s="14" customFormat="1" ht="11.25">
      <c r="B288" s="211"/>
      <c r="C288" s="212"/>
      <c r="D288" s="192" t="s">
        <v>168</v>
      </c>
      <c r="E288" s="213" t="s">
        <v>19</v>
      </c>
      <c r="F288" s="214" t="s">
        <v>192</v>
      </c>
      <c r="G288" s="212"/>
      <c r="H288" s="215">
        <v>94.95</v>
      </c>
      <c r="I288" s="216"/>
      <c r="J288" s="212"/>
      <c r="K288" s="212"/>
      <c r="L288" s="217"/>
      <c r="M288" s="218"/>
      <c r="N288" s="219"/>
      <c r="O288" s="219"/>
      <c r="P288" s="219"/>
      <c r="Q288" s="219"/>
      <c r="R288" s="219"/>
      <c r="S288" s="219"/>
      <c r="T288" s="220"/>
      <c r="AT288" s="221" t="s">
        <v>168</v>
      </c>
      <c r="AU288" s="221" t="s">
        <v>83</v>
      </c>
      <c r="AV288" s="14" t="s">
        <v>150</v>
      </c>
      <c r="AW288" s="14" t="s">
        <v>35</v>
      </c>
      <c r="AX288" s="14" t="s">
        <v>81</v>
      </c>
      <c r="AY288" s="221" t="s">
        <v>143</v>
      </c>
    </row>
    <row r="289" spans="1:65" s="2" customFormat="1" ht="33" customHeight="1">
      <c r="A289" s="35"/>
      <c r="B289" s="36"/>
      <c r="C289" s="179" t="s">
        <v>448</v>
      </c>
      <c r="D289" s="179" t="s">
        <v>145</v>
      </c>
      <c r="E289" s="180" t="s">
        <v>449</v>
      </c>
      <c r="F289" s="181" t="s">
        <v>450</v>
      </c>
      <c r="G289" s="182" t="s">
        <v>245</v>
      </c>
      <c r="H289" s="183">
        <v>1.1839999999999999</v>
      </c>
      <c r="I289" s="184"/>
      <c r="J289" s="185">
        <f>ROUND(I289*H289,2)</f>
        <v>0</v>
      </c>
      <c r="K289" s="181" t="s">
        <v>149</v>
      </c>
      <c r="L289" s="40"/>
      <c r="M289" s="186" t="s">
        <v>19</v>
      </c>
      <c r="N289" s="187" t="s">
        <v>45</v>
      </c>
      <c r="O289" s="65"/>
      <c r="P289" s="188">
        <f>O289*H289</f>
        <v>0</v>
      </c>
      <c r="Q289" s="188">
        <v>0</v>
      </c>
      <c r="R289" s="188">
        <f>Q289*H289</f>
        <v>0</v>
      </c>
      <c r="S289" s="188">
        <v>0</v>
      </c>
      <c r="T289" s="189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0" t="s">
        <v>150</v>
      </c>
      <c r="AT289" s="190" t="s">
        <v>145</v>
      </c>
      <c r="AU289" s="190" t="s">
        <v>83</v>
      </c>
      <c r="AY289" s="18" t="s">
        <v>143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8" t="s">
        <v>81</v>
      </c>
      <c r="BK289" s="191">
        <f>ROUND(I289*H289,2)</f>
        <v>0</v>
      </c>
      <c r="BL289" s="18" t="s">
        <v>150</v>
      </c>
      <c r="BM289" s="190" t="s">
        <v>451</v>
      </c>
    </row>
    <row r="290" spans="1:65" s="2" customFormat="1" ht="19.5">
      <c r="A290" s="35"/>
      <c r="B290" s="36"/>
      <c r="C290" s="37"/>
      <c r="D290" s="192" t="s">
        <v>152</v>
      </c>
      <c r="E290" s="37"/>
      <c r="F290" s="193" t="s">
        <v>452</v>
      </c>
      <c r="G290" s="37"/>
      <c r="H290" s="37"/>
      <c r="I290" s="194"/>
      <c r="J290" s="37"/>
      <c r="K290" s="37"/>
      <c r="L290" s="40"/>
      <c r="M290" s="195"/>
      <c r="N290" s="196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152</v>
      </c>
      <c r="AU290" s="18" t="s">
        <v>83</v>
      </c>
    </row>
    <row r="291" spans="1:65" s="2" customFormat="1" ht="11.25">
      <c r="A291" s="35"/>
      <c r="B291" s="36"/>
      <c r="C291" s="37"/>
      <c r="D291" s="197" t="s">
        <v>154</v>
      </c>
      <c r="E291" s="37"/>
      <c r="F291" s="198" t="s">
        <v>453</v>
      </c>
      <c r="G291" s="37"/>
      <c r="H291" s="37"/>
      <c r="I291" s="194"/>
      <c r="J291" s="37"/>
      <c r="K291" s="37"/>
      <c r="L291" s="40"/>
      <c r="M291" s="195"/>
      <c r="N291" s="196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154</v>
      </c>
      <c r="AU291" s="18" t="s">
        <v>83</v>
      </c>
    </row>
    <row r="292" spans="1:65" s="13" customFormat="1" ht="11.25">
      <c r="B292" s="199"/>
      <c r="C292" s="200"/>
      <c r="D292" s="192" t="s">
        <v>168</v>
      </c>
      <c r="E292" s="201" t="s">
        <v>19</v>
      </c>
      <c r="F292" s="202" t="s">
        <v>454</v>
      </c>
      <c r="G292" s="200"/>
      <c r="H292" s="203">
        <v>1.1839999999999999</v>
      </c>
      <c r="I292" s="204"/>
      <c r="J292" s="200"/>
      <c r="K292" s="200"/>
      <c r="L292" s="205"/>
      <c r="M292" s="206"/>
      <c r="N292" s="207"/>
      <c r="O292" s="207"/>
      <c r="P292" s="207"/>
      <c r="Q292" s="207"/>
      <c r="R292" s="207"/>
      <c r="S292" s="207"/>
      <c r="T292" s="208"/>
      <c r="AT292" s="209" t="s">
        <v>168</v>
      </c>
      <c r="AU292" s="209" t="s">
        <v>83</v>
      </c>
      <c r="AV292" s="13" t="s">
        <v>83</v>
      </c>
      <c r="AW292" s="13" t="s">
        <v>35</v>
      </c>
      <c r="AX292" s="13" t="s">
        <v>81</v>
      </c>
      <c r="AY292" s="209" t="s">
        <v>143</v>
      </c>
    </row>
    <row r="293" spans="1:65" s="2" customFormat="1" ht="24.2" customHeight="1">
      <c r="A293" s="35"/>
      <c r="B293" s="36"/>
      <c r="C293" s="179" t="s">
        <v>455</v>
      </c>
      <c r="D293" s="179" t="s">
        <v>145</v>
      </c>
      <c r="E293" s="180" t="s">
        <v>456</v>
      </c>
      <c r="F293" s="181" t="s">
        <v>457</v>
      </c>
      <c r="G293" s="182" t="s">
        <v>245</v>
      </c>
      <c r="H293" s="183">
        <v>112.78400000000001</v>
      </c>
      <c r="I293" s="184"/>
      <c r="J293" s="185">
        <f>ROUND(I293*H293,2)</f>
        <v>0</v>
      </c>
      <c r="K293" s="181" t="s">
        <v>149</v>
      </c>
      <c r="L293" s="40"/>
      <c r="M293" s="186" t="s">
        <v>19</v>
      </c>
      <c r="N293" s="187" t="s">
        <v>45</v>
      </c>
      <c r="O293" s="65"/>
      <c r="P293" s="188">
        <f>O293*H293</f>
        <v>0</v>
      </c>
      <c r="Q293" s="188">
        <v>0</v>
      </c>
      <c r="R293" s="188">
        <f>Q293*H293</f>
        <v>0</v>
      </c>
      <c r="S293" s="188">
        <v>0</v>
      </c>
      <c r="T293" s="189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90" t="s">
        <v>150</v>
      </c>
      <c r="AT293" s="190" t="s">
        <v>145</v>
      </c>
      <c r="AU293" s="190" t="s">
        <v>83</v>
      </c>
      <c r="AY293" s="18" t="s">
        <v>143</v>
      </c>
      <c r="BE293" s="191">
        <f>IF(N293="základní",J293,0)</f>
        <v>0</v>
      </c>
      <c r="BF293" s="191">
        <f>IF(N293="snížená",J293,0)</f>
        <v>0</v>
      </c>
      <c r="BG293" s="191">
        <f>IF(N293="zákl. přenesená",J293,0)</f>
        <v>0</v>
      </c>
      <c r="BH293" s="191">
        <f>IF(N293="sníž. přenesená",J293,0)</f>
        <v>0</v>
      </c>
      <c r="BI293" s="191">
        <f>IF(N293="nulová",J293,0)</f>
        <v>0</v>
      </c>
      <c r="BJ293" s="18" t="s">
        <v>81</v>
      </c>
      <c r="BK293" s="191">
        <f>ROUND(I293*H293,2)</f>
        <v>0</v>
      </c>
      <c r="BL293" s="18" t="s">
        <v>150</v>
      </c>
      <c r="BM293" s="190" t="s">
        <v>458</v>
      </c>
    </row>
    <row r="294" spans="1:65" s="2" customFormat="1" ht="19.5">
      <c r="A294" s="35"/>
      <c r="B294" s="36"/>
      <c r="C294" s="37"/>
      <c r="D294" s="192" t="s">
        <v>152</v>
      </c>
      <c r="E294" s="37"/>
      <c r="F294" s="193" t="s">
        <v>459</v>
      </c>
      <c r="G294" s="37"/>
      <c r="H294" s="37"/>
      <c r="I294" s="194"/>
      <c r="J294" s="37"/>
      <c r="K294" s="37"/>
      <c r="L294" s="40"/>
      <c r="M294" s="195"/>
      <c r="N294" s="196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152</v>
      </c>
      <c r="AU294" s="18" t="s">
        <v>83</v>
      </c>
    </row>
    <row r="295" spans="1:65" s="2" customFormat="1" ht="11.25">
      <c r="A295" s="35"/>
      <c r="B295" s="36"/>
      <c r="C295" s="37"/>
      <c r="D295" s="197" t="s">
        <v>154</v>
      </c>
      <c r="E295" s="37"/>
      <c r="F295" s="198" t="s">
        <v>460</v>
      </c>
      <c r="G295" s="37"/>
      <c r="H295" s="37"/>
      <c r="I295" s="194"/>
      <c r="J295" s="37"/>
      <c r="K295" s="37"/>
      <c r="L295" s="40"/>
      <c r="M295" s="195"/>
      <c r="N295" s="196"/>
      <c r="O295" s="65"/>
      <c r="P295" s="65"/>
      <c r="Q295" s="65"/>
      <c r="R295" s="65"/>
      <c r="S295" s="65"/>
      <c r="T295" s="66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154</v>
      </c>
      <c r="AU295" s="18" t="s">
        <v>83</v>
      </c>
    </row>
    <row r="296" spans="1:65" s="13" customFormat="1" ht="11.25">
      <c r="B296" s="199"/>
      <c r="C296" s="200"/>
      <c r="D296" s="192" t="s">
        <v>168</v>
      </c>
      <c r="E296" s="201" t="s">
        <v>19</v>
      </c>
      <c r="F296" s="202" t="s">
        <v>461</v>
      </c>
      <c r="G296" s="200"/>
      <c r="H296" s="203">
        <v>112.78400000000001</v>
      </c>
      <c r="I296" s="204"/>
      <c r="J296" s="200"/>
      <c r="K296" s="200"/>
      <c r="L296" s="205"/>
      <c r="M296" s="206"/>
      <c r="N296" s="207"/>
      <c r="O296" s="207"/>
      <c r="P296" s="207"/>
      <c r="Q296" s="207"/>
      <c r="R296" s="207"/>
      <c r="S296" s="207"/>
      <c r="T296" s="208"/>
      <c r="AT296" s="209" t="s">
        <v>168</v>
      </c>
      <c r="AU296" s="209" t="s">
        <v>83</v>
      </c>
      <c r="AV296" s="13" t="s">
        <v>83</v>
      </c>
      <c r="AW296" s="13" t="s">
        <v>35</v>
      </c>
      <c r="AX296" s="13" t="s">
        <v>81</v>
      </c>
      <c r="AY296" s="209" t="s">
        <v>143</v>
      </c>
    </row>
    <row r="297" spans="1:65" s="2" customFormat="1" ht="16.5" customHeight="1">
      <c r="A297" s="35"/>
      <c r="B297" s="36"/>
      <c r="C297" s="179" t="s">
        <v>462</v>
      </c>
      <c r="D297" s="179" t="s">
        <v>145</v>
      </c>
      <c r="E297" s="180" t="s">
        <v>463</v>
      </c>
      <c r="F297" s="181" t="s">
        <v>464</v>
      </c>
      <c r="G297" s="182" t="s">
        <v>245</v>
      </c>
      <c r="H297" s="183">
        <v>3270.7359999999999</v>
      </c>
      <c r="I297" s="184"/>
      <c r="J297" s="185">
        <f>ROUND(I297*H297,2)</f>
        <v>0</v>
      </c>
      <c r="K297" s="181" t="s">
        <v>149</v>
      </c>
      <c r="L297" s="40"/>
      <c r="M297" s="186" t="s">
        <v>19</v>
      </c>
      <c r="N297" s="187" t="s">
        <v>45</v>
      </c>
      <c r="O297" s="65"/>
      <c r="P297" s="188">
        <f>O297*H297</f>
        <v>0</v>
      </c>
      <c r="Q297" s="188">
        <v>0</v>
      </c>
      <c r="R297" s="188">
        <f>Q297*H297</f>
        <v>0</v>
      </c>
      <c r="S297" s="188">
        <v>0</v>
      </c>
      <c r="T297" s="189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90" t="s">
        <v>150</v>
      </c>
      <c r="AT297" s="190" t="s">
        <v>145</v>
      </c>
      <c r="AU297" s="190" t="s">
        <v>83</v>
      </c>
      <c r="AY297" s="18" t="s">
        <v>143</v>
      </c>
      <c r="BE297" s="191">
        <f>IF(N297="základní",J297,0)</f>
        <v>0</v>
      </c>
      <c r="BF297" s="191">
        <f>IF(N297="snížená",J297,0)</f>
        <v>0</v>
      </c>
      <c r="BG297" s="191">
        <f>IF(N297="zákl. přenesená",J297,0)</f>
        <v>0</v>
      </c>
      <c r="BH297" s="191">
        <f>IF(N297="sníž. přenesená",J297,0)</f>
        <v>0</v>
      </c>
      <c r="BI297" s="191">
        <f>IF(N297="nulová",J297,0)</f>
        <v>0</v>
      </c>
      <c r="BJ297" s="18" t="s">
        <v>81</v>
      </c>
      <c r="BK297" s="191">
        <f>ROUND(I297*H297,2)</f>
        <v>0</v>
      </c>
      <c r="BL297" s="18" t="s">
        <v>150</v>
      </c>
      <c r="BM297" s="190" t="s">
        <v>465</v>
      </c>
    </row>
    <row r="298" spans="1:65" s="2" customFormat="1" ht="29.25">
      <c r="A298" s="35"/>
      <c r="B298" s="36"/>
      <c r="C298" s="37"/>
      <c r="D298" s="192" t="s">
        <v>152</v>
      </c>
      <c r="E298" s="37"/>
      <c r="F298" s="193" t="s">
        <v>466</v>
      </c>
      <c r="G298" s="37"/>
      <c r="H298" s="37"/>
      <c r="I298" s="194"/>
      <c r="J298" s="37"/>
      <c r="K298" s="37"/>
      <c r="L298" s="40"/>
      <c r="M298" s="195"/>
      <c r="N298" s="196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152</v>
      </c>
      <c r="AU298" s="18" t="s">
        <v>83</v>
      </c>
    </row>
    <row r="299" spans="1:65" s="2" customFormat="1" ht="11.25">
      <c r="A299" s="35"/>
      <c r="B299" s="36"/>
      <c r="C299" s="37"/>
      <c r="D299" s="197" t="s">
        <v>154</v>
      </c>
      <c r="E299" s="37"/>
      <c r="F299" s="198" t="s">
        <v>467</v>
      </c>
      <c r="G299" s="37"/>
      <c r="H299" s="37"/>
      <c r="I299" s="194"/>
      <c r="J299" s="37"/>
      <c r="K299" s="37"/>
      <c r="L299" s="40"/>
      <c r="M299" s="195"/>
      <c r="N299" s="196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154</v>
      </c>
      <c r="AU299" s="18" t="s">
        <v>83</v>
      </c>
    </row>
    <row r="300" spans="1:65" s="13" customFormat="1" ht="11.25">
      <c r="B300" s="199"/>
      <c r="C300" s="200"/>
      <c r="D300" s="192" t="s">
        <v>168</v>
      </c>
      <c r="E300" s="201" t="s">
        <v>19</v>
      </c>
      <c r="F300" s="202" t="s">
        <v>468</v>
      </c>
      <c r="G300" s="200"/>
      <c r="H300" s="203">
        <v>3270.7359999999999</v>
      </c>
      <c r="I300" s="204"/>
      <c r="J300" s="200"/>
      <c r="K300" s="200"/>
      <c r="L300" s="205"/>
      <c r="M300" s="206"/>
      <c r="N300" s="207"/>
      <c r="O300" s="207"/>
      <c r="P300" s="207"/>
      <c r="Q300" s="207"/>
      <c r="R300" s="207"/>
      <c r="S300" s="207"/>
      <c r="T300" s="208"/>
      <c r="AT300" s="209" t="s">
        <v>168</v>
      </c>
      <c r="AU300" s="209" t="s">
        <v>83</v>
      </c>
      <c r="AV300" s="13" t="s">
        <v>83</v>
      </c>
      <c r="AW300" s="13" t="s">
        <v>35</v>
      </c>
      <c r="AX300" s="13" t="s">
        <v>81</v>
      </c>
      <c r="AY300" s="209" t="s">
        <v>143</v>
      </c>
    </row>
    <row r="301" spans="1:65" s="2" customFormat="1" ht="24.2" customHeight="1">
      <c r="A301" s="35"/>
      <c r="B301" s="36"/>
      <c r="C301" s="179" t="s">
        <v>469</v>
      </c>
      <c r="D301" s="179" t="s">
        <v>145</v>
      </c>
      <c r="E301" s="180" t="s">
        <v>470</v>
      </c>
      <c r="F301" s="181" t="s">
        <v>471</v>
      </c>
      <c r="G301" s="182" t="s">
        <v>245</v>
      </c>
      <c r="H301" s="183">
        <v>112.78400000000001</v>
      </c>
      <c r="I301" s="184"/>
      <c r="J301" s="185">
        <f>ROUND(I301*H301,2)</f>
        <v>0</v>
      </c>
      <c r="K301" s="181" t="s">
        <v>149</v>
      </c>
      <c r="L301" s="40"/>
      <c r="M301" s="186" t="s">
        <v>19</v>
      </c>
      <c r="N301" s="187" t="s">
        <v>45</v>
      </c>
      <c r="O301" s="65"/>
      <c r="P301" s="188">
        <f>O301*H301</f>
        <v>0</v>
      </c>
      <c r="Q301" s="188">
        <v>0</v>
      </c>
      <c r="R301" s="188">
        <f>Q301*H301</f>
        <v>0</v>
      </c>
      <c r="S301" s="188">
        <v>0</v>
      </c>
      <c r="T301" s="189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90" t="s">
        <v>150</v>
      </c>
      <c r="AT301" s="190" t="s">
        <v>145</v>
      </c>
      <c r="AU301" s="190" t="s">
        <v>83</v>
      </c>
      <c r="AY301" s="18" t="s">
        <v>143</v>
      </c>
      <c r="BE301" s="191">
        <f>IF(N301="základní",J301,0)</f>
        <v>0</v>
      </c>
      <c r="BF301" s="191">
        <f>IF(N301="snížená",J301,0)</f>
        <v>0</v>
      </c>
      <c r="BG301" s="191">
        <f>IF(N301="zákl. přenesená",J301,0)</f>
        <v>0</v>
      </c>
      <c r="BH301" s="191">
        <f>IF(N301="sníž. přenesená",J301,0)</f>
        <v>0</v>
      </c>
      <c r="BI301" s="191">
        <f>IF(N301="nulová",J301,0)</f>
        <v>0</v>
      </c>
      <c r="BJ301" s="18" t="s">
        <v>81</v>
      </c>
      <c r="BK301" s="191">
        <f>ROUND(I301*H301,2)</f>
        <v>0</v>
      </c>
      <c r="BL301" s="18" t="s">
        <v>150</v>
      </c>
      <c r="BM301" s="190" t="s">
        <v>472</v>
      </c>
    </row>
    <row r="302" spans="1:65" s="2" customFormat="1" ht="19.5">
      <c r="A302" s="35"/>
      <c r="B302" s="36"/>
      <c r="C302" s="37"/>
      <c r="D302" s="192" t="s">
        <v>152</v>
      </c>
      <c r="E302" s="37"/>
      <c r="F302" s="193" t="s">
        <v>473</v>
      </c>
      <c r="G302" s="37"/>
      <c r="H302" s="37"/>
      <c r="I302" s="194"/>
      <c r="J302" s="37"/>
      <c r="K302" s="37"/>
      <c r="L302" s="40"/>
      <c r="M302" s="195"/>
      <c r="N302" s="196"/>
      <c r="O302" s="65"/>
      <c r="P302" s="65"/>
      <c r="Q302" s="65"/>
      <c r="R302" s="65"/>
      <c r="S302" s="65"/>
      <c r="T302" s="66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152</v>
      </c>
      <c r="AU302" s="18" t="s">
        <v>83</v>
      </c>
    </row>
    <row r="303" spans="1:65" s="2" customFormat="1" ht="11.25">
      <c r="A303" s="35"/>
      <c r="B303" s="36"/>
      <c r="C303" s="37"/>
      <c r="D303" s="197" t="s">
        <v>154</v>
      </c>
      <c r="E303" s="37"/>
      <c r="F303" s="198" t="s">
        <v>474</v>
      </c>
      <c r="G303" s="37"/>
      <c r="H303" s="37"/>
      <c r="I303" s="194"/>
      <c r="J303" s="37"/>
      <c r="K303" s="37"/>
      <c r="L303" s="40"/>
      <c r="M303" s="195"/>
      <c r="N303" s="196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154</v>
      </c>
      <c r="AU303" s="18" t="s">
        <v>83</v>
      </c>
    </row>
    <row r="304" spans="1:65" s="13" customFormat="1" ht="11.25">
      <c r="B304" s="199"/>
      <c r="C304" s="200"/>
      <c r="D304" s="192" t="s">
        <v>168</v>
      </c>
      <c r="E304" s="201" t="s">
        <v>19</v>
      </c>
      <c r="F304" s="202" t="s">
        <v>475</v>
      </c>
      <c r="G304" s="200"/>
      <c r="H304" s="203">
        <v>112.78400000000001</v>
      </c>
      <c r="I304" s="204"/>
      <c r="J304" s="200"/>
      <c r="K304" s="200"/>
      <c r="L304" s="205"/>
      <c r="M304" s="206"/>
      <c r="N304" s="207"/>
      <c r="O304" s="207"/>
      <c r="P304" s="207"/>
      <c r="Q304" s="207"/>
      <c r="R304" s="207"/>
      <c r="S304" s="207"/>
      <c r="T304" s="208"/>
      <c r="AT304" s="209" t="s">
        <v>168</v>
      </c>
      <c r="AU304" s="209" t="s">
        <v>83</v>
      </c>
      <c r="AV304" s="13" t="s">
        <v>83</v>
      </c>
      <c r="AW304" s="13" t="s">
        <v>35</v>
      </c>
      <c r="AX304" s="13" t="s">
        <v>81</v>
      </c>
      <c r="AY304" s="209" t="s">
        <v>143</v>
      </c>
    </row>
    <row r="305" spans="1:65" s="12" customFormat="1" ht="22.9" customHeight="1">
      <c r="B305" s="163"/>
      <c r="C305" s="164"/>
      <c r="D305" s="165" t="s">
        <v>73</v>
      </c>
      <c r="E305" s="177" t="s">
        <v>476</v>
      </c>
      <c r="F305" s="177" t="s">
        <v>477</v>
      </c>
      <c r="G305" s="164"/>
      <c r="H305" s="164"/>
      <c r="I305" s="167"/>
      <c r="J305" s="178">
        <f>BK305</f>
        <v>0</v>
      </c>
      <c r="K305" s="164"/>
      <c r="L305" s="169"/>
      <c r="M305" s="170"/>
      <c r="N305" s="171"/>
      <c r="O305" s="171"/>
      <c r="P305" s="172">
        <f>SUM(P306:P312)</f>
        <v>0</v>
      </c>
      <c r="Q305" s="171"/>
      <c r="R305" s="172">
        <f>SUM(R306:R312)</f>
        <v>0</v>
      </c>
      <c r="S305" s="171"/>
      <c r="T305" s="173">
        <f>SUM(T306:T312)</f>
        <v>0</v>
      </c>
      <c r="AR305" s="174" t="s">
        <v>81</v>
      </c>
      <c r="AT305" s="175" t="s">
        <v>73</v>
      </c>
      <c r="AU305" s="175" t="s">
        <v>81</v>
      </c>
      <c r="AY305" s="174" t="s">
        <v>143</v>
      </c>
      <c r="BK305" s="176">
        <f>SUM(BK306:BK312)</f>
        <v>0</v>
      </c>
    </row>
    <row r="306" spans="1:65" s="2" customFormat="1" ht="24.2" customHeight="1">
      <c r="A306" s="35"/>
      <c r="B306" s="36"/>
      <c r="C306" s="179" t="s">
        <v>478</v>
      </c>
      <c r="D306" s="179" t="s">
        <v>145</v>
      </c>
      <c r="E306" s="180" t="s">
        <v>479</v>
      </c>
      <c r="F306" s="181" t="s">
        <v>480</v>
      </c>
      <c r="G306" s="182" t="s">
        <v>245</v>
      </c>
      <c r="H306" s="183">
        <v>322.80700000000002</v>
      </c>
      <c r="I306" s="184"/>
      <c r="J306" s="185">
        <f>ROUND(I306*H306,2)</f>
        <v>0</v>
      </c>
      <c r="K306" s="181" t="s">
        <v>149</v>
      </c>
      <c r="L306" s="40"/>
      <c r="M306" s="186" t="s">
        <v>19</v>
      </c>
      <c r="N306" s="187" t="s">
        <v>45</v>
      </c>
      <c r="O306" s="65"/>
      <c r="P306" s="188">
        <f>O306*H306</f>
        <v>0</v>
      </c>
      <c r="Q306" s="188">
        <v>0</v>
      </c>
      <c r="R306" s="188">
        <f>Q306*H306</f>
        <v>0</v>
      </c>
      <c r="S306" s="188">
        <v>0</v>
      </c>
      <c r="T306" s="189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90" t="s">
        <v>150</v>
      </c>
      <c r="AT306" s="190" t="s">
        <v>145</v>
      </c>
      <c r="AU306" s="190" t="s">
        <v>83</v>
      </c>
      <c r="AY306" s="18" t="s">
        <v>143</v>
      </c>
      <c r="BE306" s="191">
        <f>IF(N306="základní",J306,0)</f>
        <v>0</v>
      </c>
      <c r="BF306" s="191">
        <f>IF(N306="snížená",J306,0)</f>
        <v>0</v>
      </c>
      <c r="BG306" s="191">
        <f>IF(N306="zákl. přenesená",J306,0)</f>
        <v>0</v>
      </c>
      <c r="BH306" s="191">
        <f>IF(N306="sníž. přenesená",J306,0)</f>
        <v>0</v>
      </c>
      <c r="BI306" s="191">
        <f>IF(N306="nulová",J306,0)</f>
        <v>0</v>
      </c>
      <c r="BJ306" s="18" t="s">
        <v>81</v>
      </c>
      <c r="BK306" s="191">
        <f>ROUND(I306*H306,2)</f>
        <v>0</v>
      </c>
      <c r="BL306" s="18" t="s">
        <v>150</v>
      </c>
      <c r="BM306" s="190" t="s">
        <v>481</v>
      </c>
    </row>
    <row r="307" spans="1:65" s="2" customFormat="1" ht="29.25">
      <c r="A307" s="35"/>
      <c r="B307" s="36"/>
      <c r="C307" s="37"/>
      <c r="D307" s="192" t="s">
        <v>152</v>
      </c>
      <c r="E307" s="37"/>
      <c r="F307" s="193" t="s">
        <v>482</v>
      </c>
      <c r="G307" s="37"/>
      <c r="H307" s="37"/>
      <c r="I307" s="194"/>
      <c r="J307" s="37"/>
      <c r="K307" s="37"/>
      <c r="L307" s="40"/>
      <c r="M307" s="195"/>
      <c r="N307" s="196"/>
      <c r="O307" s="65"/>
      <c r="P307" s="65"/>
      <c r="Q307" s="65"/>
      <c r="R307" s="65"/>
      <c r="S307" s="65"/>
      <c r="T307" s="66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152</v>
      </c>
      <c r="AU307" s="18" t="s">
        <v>83</v>
      </c>
    </row>
    <row r="308" spans="1:65" s="2" customFormat="1" ht="11.25">
      <c r="A308" s="35"/>
      <c r="B308" s="36"/>
      <c r="C308" s="37"/>
      <c r="D308" s="197" t="s">
        <v>154</v>
      </c>
      <c r="E308" s="37"/>
      <c r="F308" s="198" t="s">
        <v>483</v>
      </c>
      <c r="G308" s="37"/>
      <c r="H308" s="37"/>
      <c r="I308" s="194"/>
      <c r="J308" s="37"/>
      <c r="K308" s="37"/>
      <c r="L308" s="40"/>
      <c r="M308" s="195"/>
      <c r="N308" s="196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154</v>
      </c>
      <c r="AU308" s="18" t="s">
        <v>83</v>
      </c>
    </row>
    <row r="309" spans="1:65" s="2" customFormat="1" ht="29.25">
      <c r="A309" s="35"/>
      <c r="B309" s="36"/>
      <c r="C309" s="37"/>
      <c r="D309" s="192" t="s">
        <v>183</v>
      </c>
      <c r="E309" s="37"/>
      <c r="F309" s="210" t="s">
        <v>484</v>
      </c>
      <c r="G309" s="37"/>
      <c r="H309" s="37"/>
      <c r="I309" s="194"/>
      <c r="J309" s="37"/>
      <c r="K309" s="37"/>
      <c r="L309" s="40"/>
      <c r="M309" s="195"/>
      <c r="N309" s="196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183</v>
      </c>
      <c r="AU309" s="18" t="s">
        <v>83</v>
      </c>
    </row>
    <row r="310" spans="1:65" s="2" customFormat="1" ht="33" customHeight="1">
      <c r="A310" s="35"/>
      <c r="B310" s="36"/>
      <c r="C310" s="179" t="s">
        <v>485</v>
      </c>
      <c r="D310" s="179" t="s">
        <v>145</v>
      </c>
      <c r="E310" s="180" t="s">
        <v>486</v>
      </c>
      <c r="F310" s="181" t="s">
        <v>487</v>
      </c>
      <c r="G310" s="182" t="s">
        <v>245</v>
      </c>
      <c r="H310" s="183">
        <v>322.80700000000002</v>
      </c>
      <c r="I310" s="184"/>
      <c r="J310" s="185">
        <f>ROUND(I310*H310,2)</f>
        <v>0</v>
      </c>
      <c r="K310" s="181" t="s">
        <v>149</v>
      </c>
      <c r="L310" s="40"/>
      <c r="M310" s="186" t="s">
        <v>19</v>
      </c>
      <c r="N310" s="187" t="s">
        <v>45</v>
      </c>
      <c r="O310" s="65"/>
      <c r="P310" s="188">
        <f>O310*H310</f>
        <v>0</v>
      </c>
      <c r="Q310" s="188">
        <v>0</v>
      </c>
      <c r="R310" s="188">
        <f>Q310*H310</f>
        <v>0</v>
      </c>
      <c r="S310" s="188">
        <v>0</v>
      </c>
      <c r="T310" s="189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0" t="s">
        <v>150</v>
      </c>
      <c r="AT310" s="190" t="s">
        <v>145</v>
      </c>
      <c r="AU310" s="190" t="s">
        <v>83</v>
      </c>
      <c r="AY310" s="18" t="s">
        <v>143</v>
      </c>
      <c r="BE310" s="191">
        <f>IF(N310="základní",J310,0)</f>
        <v>0</v>
      </c>
      <c r="BF310" s="191">
        <f>IF(N310="snížená",J310,0)</f>
        <v>0</v>
      </c>
      <c r="BG310" s="191">
        <f>IF(N310="zákl. přenesená",J310,0)</f>
        <v>0</v>
      </c>
      <c r="BH310" s="191">
        <f>IF(N310="sníž. přenesená",J310,0)</f>
        <v>0</v>
      </c>
      <c r="BI310" s="191">
        <f>IF(N310="nulová",J310,0)</f>
        <v>0</v>
      </c>
      <c r="BJ310" s="18" t="s">
        <v>81</v>
      </c>
      <c r="BK310" s="191">
        <f>ROUND(I310*H310,2)</f>
        <v>0</v>
      </c>
      <c r="BL310" s="18" t="s">
        <v>150</v>
      </c>
      <c r="BM310" s="190" t="s">
        <v>488</v>
      </c>
    </row>
    <row r="311" spans="1:65" s="2" customFormat="1" ht="29.25">
      <c r="A311" s="35"/>
      <c r="B311" s="36"/>
      <c r="C311" s="37"/>
      <c r="D311" s="192" t="s">
        <v>152</v>
      </c>
      <c r="E311" s="37"/>
      <c r="F311" s="193" t="s">
        <v>489</v>
      </c>
      <c r="G311" s="37"/>
      <c r="H311" s="37"/>
      <c r="I311" s="194"/>
      <c r="J311" s="37"/>
      <c r="K311" s="37"/>
      <c r="L311" s="40"/>
      <c r="M311" s="195"/>
      <c r="N311" s="196"/>
      <c r="O311" s="65"/>
      <c r="P311" s="65"/>
      <c r="Q311" s="65"/>
      <c r="R311" s="65"/>
      <c r="S311" s="65"/>
      <c r="T311" s="66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152</v>
      </c>
      <c r="AU311" s="18" t="s">
        <v>83</v>
      </c>
    </row>
    <row r="312" spans="1:65" s="2" customFormat="1" ht="11.25">
      <c r="A312" s="35"/>
      <c r="B312" s="36"/>
      <c r="C312" s="37"/>
      <c r="D312" s="197" t="s">
        <v>154</v>
      </c>
      <c r="E312" s="37"/>
      <c r="F312" s="198" t="s">
        <v>490</v>
      </c>
      <c r="G312" s="37"/>
      <c r="H312" s="37"/>
      <c r="I312" s="194"/>
      <c r="J312" s="37"/>
      <c r="K312" s="37"/>
      <c r="L312" s="40"/>
      <c r="M312" s="195"/>
      <c r="N312" s="196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154</v>
      </c>
      <c r="AU312" s="18" t="s">
        <v>83</v>
      </c>
    </row>
    <row r="313" spans="1:65" s="12" customFormat="1" ht="25.9" customHeight="1">
      <c r="B313" s="163"/>
      <c r="C313" s="164"/>
      <c r="D313" s="165" t="s">
        <v>73</v>
      </c>
      <c r="E313" s="166" t="s">
        <v>491</v>
      </c>
      <c r="F313" s="166" t="s">
        <v>492</v>
      </c>
      <c r="G313" s="164"/>
      <c r="H313" s="164"/>
      <c r="I313" s="167"/>
      <c r="J313" s="168">
        <f>BK313</f>
        <v>0</v>
      </c>
      <c r="K313" s="164"/>
      <c r="L313" s="169"/>
      <c r="M313" s="170"/>
      <c r="N313" s="171"/>
      <c r="O313" s="171"/>
      <c r="P313" s="172">
        <f>P314</f>
        <v>0</v>
      </c>
      <c r="Q313" s="171"/>
      <c r="R313" s="172">
        <f>R314</f>
        <v>0.108</v>
      </c>
      <c r="S313" s="171"/>
      <c r="T313" s="173">
        <f>T314</f>
        <v>0</v>
      </c>
      <c r="AR313" s="174" t="s">
        <v>83</v>
      </c>
      <c r="AT313" s="175" t="s">
        <v>73</v>
      </c>
      <c r="AU313" s="175" t="s">
        <v>74</v>
      </c>
      <c r="AY313" s="174" t="s">
        <v>143</v>
      </c>
      <c r="BK313" s="176">
        <f>BK314</f>
        <v>0</v>
      </c>
    </row>
    <row r="314" spans="1:65" s="12" customFormat="1" ht="22.9" customHeight="1">
      <c r="B314" s="163"/>
      <c r="C314" s="164"/>
      <c r="D314" s="165" t="s">
        <v>73</v>
      </c>
      <c r="E314" s="177" t="s">
        <v>493</v>
      </c>
      <c r="F314" s="177" t="s">
        <v>494</v>
      </c>
      <c r="G314" s="164"/>
      <c r="H314" s="164"/>
      <c r="I314" s="167"/>
      <c r="J314" s="178">
        <f>BK314</f>
        <v>0</v>
      </c>
      <c r="K314" s="164"/>
      <c r="L314" s="169"/>
      <c r="M314" s="170"/>
      <c r="N314" s="171"/>
      <c r="O314" s="171"/>
      <c r="P314" s="172">
        <f>SUM(P315:P328)</f>
        <v>0</v>
      </c>
      <c r="Q314" s="171"/>
      <c r="R314" s="172">
        <f>SUM(R315:R328)</f>
        <v>0.108</v>
      </c>
      <c r="S314" s="171"/>
      <c r="T314" s="173">
        <f>SUM(T315:T328)</f>
        <v>0</v>
      </c>
      <c r="AR314" s="174" t="s">
        <v>83</v>
      </c>
      <c r="AT314" s="175" t="s">
        <v>73</v>
      </c>
      <c r="AU314" s="175" t="s">
        <v>81</v>
      </c>
      <c r="AY314" s="174" t="s">
        <v>143</v>
      </c>
      <c r="BK314" s="176">
        <f>SUM(BK315:BK328)</f>
        <v>0</v>
      </c>
    </row>
    <row r="315" spans="1:65" s="2" customFormat="1" ht="24.2" customHeight="1">
      <c r="A315" s="35"/>
      <c r="B315" s="36"/>
      <c r="C315" s="179" t="s">
        <v>495</v>
      </c>
      <c r="D315" s="179" t="s">
        <v>145</v>
      </c>
      <c r="E315" s="180" t="s">
        <v>496</v>
      </c>
      <c r="F315" s="181" t="s">
        <v>497</v>
      </c>
      <c r="G315" s="182" t="s">
        <v>148</v>
      </c>
      <c r="H315" s="183">
        <v>43.83</v>
      </c>
      <c r="I315" s="184"/>
      <c r="J315" s="185">
        <f>ROUND(I315*H315,2)</f>
        <v>0</v>
      </c>
      <c r="K315" s="181" t="s">
        <v>149</v>
      </c>
      <c r="L315" s="40"/>
      <c r="M315" s="186" t="s">
        <v>19</v>
      </c>
      <c r="N315" s="187" t="s">
        <v>45</v>
      </c>
      <c r="O315" s="65"/>
      <c r="P315" s="188">
        <f>O315*H315</f>
        <v>0</v>
      </c>
      <c r="Q315" s="188">
        <v>0</v>
      </c>
      <c r="R315" s="188">
        <f>Q315*H315</f>
        <v>0</v>
      </c>
      <c r="S315" s="188">
        <v>0</v>
      </c>
      <c r="T315" s="189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90" t="s">
        <v>257</v>
      </c>
      <c r="AT315" s="190" t="s">
        <v>145</v>
      </c>
      <c r="AU315" s="190" t="s">
        <v>83</v>
      </c>
      <c r="AY315" s="18" t="s">
        <v>143</v>
      </c>
      <c r="BE315" s="191">
        <f>IF(N315="základní",J315,0)</f>
        <v>0</v>
      </c>
      <c r="BF315" s="191">
        <f>IF(N315="snížená",J315,0)</f>
        <v>0</v>
      </c>
      <c r="BG315" s="191">
        <f>IF(N315="zákl. přenesená",J315,0)</f>
        <v>0</v>
      </c>
      <c r="BH315" s="191">
        <f>IF(N315="sníž. přenesená",J315,0)</f>
        <v>0</v>
      </c>
      <c r="BI315" s="191">
        <f>IF(N315="nulová",J315,0)</f>
        <v>0</v>
      </c>
      <c r="BJ315" s="18" t="s">
        <v>81</v>
      </c>
      <c r="BK315" s="191">
        <f>ROUND(I315*H315,2)</f>
        <v>0</v>
      </c>
      <c r="BL315" s="18" t="s">
        <v>257</v>
      </c>
      <c r="BM315" s="190" t="s">
        <v>498</v>
      </c>
    </row>
    <row r="316" spans="1:65" s="2" customFormat="1" ht="19.5">
      <c r="A316" s="35"/>
      <c r="B316" s="36"/>
      <c r="C316" s="37"/>
      <c r="D316" s="192" t="s">
        <v>152</v>
      </c>
      <c r="E316" s="37"/>
      <c r="F316" s="193" t="s">
        <v>499</v>
      </c>
      <c r="G316" s="37"/>
      <c r="H316" s="37"/>
      <c r="I316" s="194"/>
      <c r="J316" s="37"/>
      <c r="K316" s="37"/>
      <c r="L316" s="40"/>
      <c r="M316" s="195"/>
      <c r="N316" s="196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152</v>
      </c>
      <c r="AU316" s="18" t="s">
        <v>83</v>
      </c>
    </row>
    <row r="317" spans="1:65" s="2" customFormat="1" ht="11.25">
      <c r="A317" s="35"/>
      <c r="B317" s="36"/>
      <c r="C317" s="37"/>
      <c r="D317" s="197" t="s">
        <v>154</v>
      </c>
      <c r="E317" s="37"/>
      <c r="F317" s="198" t="s">
        <v>500</v>
      </c>
      <c r="G317" s="37"/>
      <c r="H317" s="37"/>
      <c r="I317" s="194"/>
      <c r="J317" s="37"/>
      <c r="K317" s="37"/>
      <c r="L317" s="40"/>
      <c r="M317" s="195"/>
      <c r="N317" s="196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154</v>
      </c>
      <c r="AU317" s="18" t="s">
        <v>83</v>
      </c>
    </row>
    <row r="318" spans="1:65" s="2" customFormat="1" ht="19.5">
      <c r="A318" s="35"/>
      <c r="B318" s="36"/>
      <c r="C318" s="37"/>
      <c r="D318" s="192" t="s">
        <v>183</v>
      </c>
      <c r="E318" s="37"/>
      <c r="F318" s="210" t="s">
        <v>501</v>
      </c>
      <c r="G318" s="37"/>
      <c r="H318" s="37"/>
      <c r="I318" s="194"/>
      <c r="J318" s="37"/>
      <c r="K318" s="37"/>
      <c r="L318" s="40"/>
      <c r="M318" s="195"/>
      <c r="N318" s="196"/>
      <c r="O318" s="65"/>
      <c r="P318" s="65"/>
      <c r="Q318" s="65"/>
      <c r="R318" s="65"/>
      <c r="S318" s="65"/>
      <c r="T318" s="66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183</v>
      </c>
      <c r="AU318" s="18" t="s">
        <v>83</v>
      </c>
    </row>
    <row r="319" spans="1:65" s="13" customFormat="1" ht="11.25">
      <c r="B319" s="199"/>
      <c r="C319" s="200"/>
      <c r="D319" s="192" t="s">
        <v>168</v>
      </c>
      <c r="E319" s="201" t="s">
        <v>19</v>
      </c>
      <c r="F319" s="202" t="s">
        <v>502</v>
      </c>
      <c r="G319" s="200"/>
      <c r="H319" s="203">
        <v>43.83</v>
      </c>
      <c r="I319" s="204"/>
      <c r="J319" s="200"/>
      <c r="K319" s="200"/>
      <c r="L319" s="205"/>
      <c r="M319" s="206"/>
      <c r="N319" s="207"/>
      <c r="O319" s="207"/>
      <c r="P319" s="207"/>
      <c r="Q319" s="207"/>
      <c r="R319" s="207"/>
      <c r="S319" s="207"/>
      <c r="T319" s="208"/>
      <c r="AT319" s="209" t="s">
        <v>168</v>
      </c>
      <c r="AU319" s="209" t="s">
        <v>83</v>
      </c>
      <c r="AV319" s="13" t="s">
        <v>83</v>
      </c>
      <c r="AW319" s="13" t="s">
        <v>35</v>
      </c>
      <c r="AX319" s="13" t="s">
        <v>81</v>
      </c>
      <c r="AY319" s="209" t="s">
        <v>143</v>
      </c>
    </row>
    <row r="320" spans="1:65" s="2" customFormat="1" ht="16.5" customHeight="1">
      <c r="A320" s="35"/>
      <c r="B320" s="36"/>
      <c r="C320" s="222" t="s">
        <v>503</v>
      </c>
      <c r="D320" s="222" t="s">
        <v>258</v>
      </c>
      <c r="E320" s="223" t="s">
        <v>504</v>
      </c>
      <c r="F320" s="224" t="s">
        <v>505</v>
      </c>
      <c r="G320" s="225" t="s">
        <v>245</v>
      </c>
      <c r="H320" s="226">
        <v>1.7999999999999999E-2</v>
      </c>
      <c r="I320" s="227"/>
      <c r="J320" s="228">
        <f>ROUND(I320*H320,2)</f>
        <v>0</v>
      </c>
      <c r="K320" s="224" t="s">
        <v>149</v>
      </c>
      <c r="L320" s="229"/>
      <c r="M320" s="230" t="s">
        <v>19</v>
      </c>
      <c r="N320" s="231" t="s">
        <v>45</v>
      </c>
      <c r="O320" s="65"/>
      <c r="P320" s="188">
        <f>O320*H320</f>
        <v>0</v>
      </c>
      <c r="Q320" s="188">
        <v>1</v>
      </c>
      <c r="R320" s="188">
        <f>Q320*H320</f>
        <v>1.7999999999999999E-2</v>
      </c>
      <c r="S320" s="188">
        <v>0</v>
      </c>
      <c r="T320" s="189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90" t="s">
        <v>367</v>
      </c>
      <c r="AT320" s="190" t="s">
        <v>258</v>
      </c>
      <c r="AU320" s="190" t="s">
        <v>83</v>
      </c>
      <c r="AY320" s="18" t="s">
        <v>143</v>
      </c>
      <c r="BE320" s="191">
        <f>IF(N320="základní",J320,0)</f>
        <v>0</v>
      </c>
      <c r="BF320" s="191">
        <f>IF(N320="snížená",J320,0)</f>
        <v>0</v>
      </c>
      <c r="BG320" s="191">
        <f>IF(N320="zákl. přenesená",J320,0)</f>
        <v>0</v>
      </c>
      <c r="BH320" s="191">
        <f>IF(N320="sníž. přenesená",J320,0)</f>
        <v>0</v>
      </c>
      <c r="BI320" s="191">
        <f>IF(N320="nulová",J320,0)</f>
        <v>0</v>
      </c>
      <c r="BJ320" s="18" t="s">
        <v>81</v>
      </c>
      <c r="BK320" s="191">
        <f>ROUND(I320*H320,2)</f>
        <v>0</v>
      </c>
      <c r="BL320" s="18" t="s">
        <v>257</v>
      </c>
      <c r="BM320" s="190" t="s">
        <v>506</v>
      </c>
    </row>
    <row r="321" spans="1:65" s="2" customFormat="1" ht="11.25">
      <c r="A321" s="35"/>
      <c r="B321" s="36"/>
      <c r="C321" s="37"/>
      <c r="D321" s="192" t="s">
        <v>152</v>
      </c>
      <c r="E321" s="37"/>
      <c r="F321" s="193" t="s">
        <v>505</v>
      </c>
      <c r="G321" s="37"/>
      <c r="H321" s="37"/>
      <c r="I321" s="194"/>
      <c r="J321" s="37"/>
      <c r="K321" s="37"/>
      <c r="L321" s="40"/>
      <c r="M321" s="195"/>
      <c r="N321" s="196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152</v>
      </c>
      <c r="AU321" s="18" t="s">
        <v>83</v>
      </c>
    </row>
    <row r="322" spans="1:65" s="2" customFormat="1" ht="24.2" customHeight="1">
      <c r="A322" s="35"/>
      <c r="B322" s="36"/>
      <c r="C322" s="179" t="s">
        <v>507</v>
      </c>
      <c r="D322" s="179" t="s">
        <v>145</v>
      </c>
      <c r="E322" s="180" t="s">
        <v>508</v>
      </c>
      <c r="F322" s="181" t="s">
        <v>509</v>
      </c>
      <c r="G322" s="182" t="s">
        <v>148</v>
      </c>
      <c r="H322" s="183">
        <v>87.66</v>
      </c>
      <c r="I322" s="184"/>
      <c r="J322" s="185">
        <f>ROUND(I322*H322,2)</f>
        <v>0</v>
      </c>
      <c r="K322" s="181" t="s">
        <v>149</v>
      </c>
      <c r="L322" s="40"/>
      <c r="M322" s="186" t="s">
        <v>19</v>
      </c>
      <c r="N322" s="187" t="s">
        <v>45</v>
      </c>
      <c r="O322" s="65"/>
      <c r="P322" s="188">
        <f>O322*H322</f>
        <v>0</v>
      </c>
      <c r="Q322" s="188">
        <v>0</v>
      </c>
      <c r="R322" s="188">
        <f>Q322*H322</f>
        <v>0</v>
      </c>
      <c r="S322" s="188">
        <v>0</v>
      </c>
      <c r="T322" s="189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90" t="s">
        <v>257</v>
      </c>
      <c r="AT322" s="190" t="s">
        <v>145</v>
      </c>
      <c r="AU322" s="190" t="s">
        <v>83</v>
      </c>
      <c r="AY322" s="18" t="s">
        <v>143</v>
      </c>
      <c r="BE322" s="191">
        <f>IF(N322="základní",J322,0)</f>
        <v>0</v>
      </c>
      <c r="BF322" s="191">
        <f>IF(N322="snížená",J322,0)</f>
        <v>0</v>
      </c>
      <c r="BG322" s="191">
        <f>IF(N322="zákl. přenesená",J322,0)</f>
        <v>0</v>
      </c>
      <c r="BH322" s="191">
        <f>IF(N322="sníž. přenesená",J322,0)</f>
        <v>0</v>
      </c>
      <c r="BI322" s="191">
        <f>IF(N322="nulová",J322,0)</f>
        <v>0</v>
      </c>
      <c r="BJ322" s="18" t="s">
        <v>81</v>
      </c>
      <c r="BK322" s="191">
        <f>ROUND(I322*H322,2)</f>
        <v>0</v>
      </c>
      <c r="BL322" s="18" t="s">
        <v>257</v>
      </c>
      <c r="BM322" s="190" t="s">
        <v>510</v>
      </c>
    </row>
    <row r="323" spans="1:65" s="2" customFormat="1" ht="19.5">
      <c r="A323" s="35"/>
      <c r="B323" s="36"/>
      <c r="C323" s="37"/>
      <c r="D323" s="192" t="s">
        <v>152</v>
      </c>
      <c r="E323" s="37"/>
      <c r="F323" s="193" t="s">
        <v>511</v>
      </c>
      <c r="G323" s="37"/>
      <c r="H323" s="37"/>
      <c r="I323" s="194"/>
      <c r="J323" s="37"/>
      <c r="K323" s="37"/>
      <c r="L323" s="40"/>
      <c r="M323" s="195"/>
      <c r="N323" s="196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152</v>
      </c>
      <c r="AU323" s="18" t="s">
        <v>83</v>
      </c>
    </row>
    <row r="324" spans="1:65" s="2" customFormat="1" ht="11.25">
      <c r="A324" s="35"/>
      <c r="B324" s="36"/>
      <c r="C324" s="37"/>
      <c r="D324" s="197" t="s">
        <v>154</v>
      </c>
      <c r="E324" s="37"/>
      <c r="F324" s="198" t="s">
        <v>512</v>
      </c>
      <c r="G324" s="37"/>
      <c r="H324" s="37"/>
      <c r="I324" s="194"/>
      <c r="J324" s="37"/>
      <c r="K324" s="37"/>
      <c r="L324" s="40"/>
      <c r="M324" s="195"/>
      <c r="N324" s="196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154</v>
      </c>
      <c r="AU324" s="18" t="s">
        <v>83</v>
      </c>
    </row>
    <row r="325" spans="1:65" s="2" customFormat="1" ht="19.5">
      <c r="A325" s="35"/>
      <c r="B325" s="36"/>
      <c r="C325" s="37"/>
      <c r="D325" s="192" t="s">
        <v>183</v>
      </c>
      <c r="E325" s="37"/>
      <c r="F325" s="210" t="s">
        <v>513</v>
      </c>
      <c r="G325" s="37"/>
      <c r="H325" s="37"/>
      <c r="I325" s="194"/>
      <c r="J325" s="37"/>
      <c r="K325" s="37"/>
      <c r="L325" s="40"/>
      <c r="M325" s="195"/>
      <c r="N325" s="196"/>
      <c r="O325" s="65"/>
      <c r="P325" s="65"/>
      <c r="Q325" s="65"/>
      <c r="R325" s="65"/>
      <c r="S325" s="65"/>
      <c r="T325" s="66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183</v>
      </c>
      <c r="AU325" s="18" t="s">
        <v>83</v>
      </c>
    </row>
    <row r="326" spans="1:65" s="13" customFormat="1" ht="11.25">
      <c r="B326" s="199"/>
      <c r="C326" s="200"/>
      <c r="D326" s="192" t="s">
        <v>168</v>
      </c>
      <c r="E326" s="201" t="s">
        <v>19</v>
      </c>
      <c r="F326" s="202" t="s">
        <v>514</v>
      </c>
      <c r="G326" s="200"/>
      <c r="H326" s="203">
        <v>87.66</v>
      </c>
      <c r="I326" s="204"/>
      <c r="J326" s="200"/>
      <c r="K326" s="200"/>
      <c r="L326" s="205"/>
      <c r="M326" s="206"/>
      <c r="N326" s="207"/>
      <c r="O326" s="207"/>
      <c r="P326" s="207"/>
      <c r="Q326" s="207"/>
      <c r="R326" s="207"/>
      <c r="S326" s="207"/>
      <c r="T326" s="208"/>
      <c r="AT326" s="209" t="s">
        <v>168</v>
      </c>
      <c r="AU326" s="209" t="s">
        <v>83</v>
      </c>
      <c r="AV326" s="13" t="s">
        <v>83</v>
      </c>
      <c r="AW326" s="13" t="s">
        <v>35</v>
      </c>
      <c r="AX326" s="13" t="s">
        <v>81</v>
      </c>
      <c r="AY326" s="209" t="s">
        <v>143</v>
      </c>
    </row>
    <row r="327" spans="1:65" s="2" customFormat="1" ht="16.5" customHeight="1">
      <c r="A327" s="35"/>
      <c r="B327" s="36"/>
      <c r="C327" s="222" t="s">
        <v>515</v>
      </c>
      <c r="D327" s="222" t="s">
        <v>258</v>
      </c>
      <c r="E327" s="223" t="s">
        <v>516</v>
      </c>
      <c r="F327" s="224" t="s">
        <v>517</v>
      </c>
      <c r="G327" s="225" t="s">
        <v>245</v>
      </c>
      <c r="H327" s="226">
        <v>0.09</v>
      </c>
      <c r="I327" s="227"/>
      <c r="J327" s="228">
        <f>ROUND(I327*H327,2)</f>
        <v>0</v>
      </c>
      <c r="K327" s="224" t="s">
        <v>149</v>
      </c>
      <c r="L327" s="229"/>
      <c r="M327" s="230" t="s">
        <v>19</v>
      </c>
      <c r="N327" s="231" t="s">
        <v>45</v>
      </c>
      <c r="O327" s="65"/>
      <c r="P327" s="188">
        <f>O327*H327</f>
        <v>0</v>
      </c>
      <c r="Q327" s="188">
        <v>1</v>
      </c>
      <c r="R327" s="188">
        <f>Q327*H327</f>
        <v>0.09</v>
      </c>
      <c r="S327" s="188">
        <v>0</v>
      </c>
      <c r="T327" s="189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90" t="s">
        <v>367</v>
      </c>
      <c r="AT327" s="190" t="s">
        <v>258</v>
      </c>
      <c r="AU327" s="190" t="s">
        <v>83</v>
      </c>
      <c r="AY327" s="18" t="s">
        <v>143</v>
      </c>
      <c r="BE327" s="191">
        <f>IF(N327="základní",J327,0)</f>
        <v>0</v>
      </c>
      <c r="BF327" s="191">
        <f>IF(N327="snížená",J327,0)</f>
        <v>0</v>
      </c>
      <c r="BG327" s="191">
        <f>IF(N327="zákl. přenesená",J327,0)</f>
        <v>0</v>
      </c>
      <c r="BH327" s="191">
        <f>IF(N327="sníž. přenesená",J327,0)</f>
        <v>0</v>
      </c>
      <c r="BI327" s="191">
        <f>IF(N327="nulová",J327,0)</f>
        <v>0</v>
      </c>
      <c r="BJ327" s="18" t="s">
        <v>81</v>
      </c>
      <c r="BK327" s="191">
        <f>ROUND(I327*H327,2)</f>
        <v>0</v>
      </c>
      <c r="BL327" s="18" t="s">
        <v>257</v>
      </c>
      <c r="BM327" s="190" t="s">
        <v>518</v>
      </c>
    </row>
    <row r="328" spans="1:65" s="2" customFormat="1" ht="11.25">
      <c r="A328" s="35"/>
      <c r="B328" s="36"/>
      <c r="C328" s="37"/>
      <c r="D328" s="192" t="s">
        <v>152</v>
      </c>
      <c r="E328" s="37"/>
      <c r="F328" s="193" t="s">
        <v>517</v>
      </c>
      <c r="G328" s="37"/>
      <c r="H328" s="37"/>
      <c r="I328" s="194"/>
      <c r="J328" s="37"/>
      <c r="K328" s="37"/>
      <c r="L328" s="40"/>
      <c r="M328" s="195"/>
      <c r="N328" s="196"/>
      <c r="O328" s="65"/>
      <c r="P328" s="65"/>
      <c r="Q328" s="65"/>
      <c r="R328" s="65"/>
      <c r="S328" s="65"/>
      <c r="T328" s="66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152</v>
      </c>
      <c r="AU328" s="18" t="s">
        <v>83</v>
      </c>
    </row>
    <row r="329" spans="1:65" s="12" customFormat="1" ht="25.9" customHeight="1">
      <c r="B329" s="163"/>
      <c r="C329" s="164"/>
      <c r="D329" s="165" t="s">
        <v>73</v>
      </c>
      <c r="E329" s="166" t="s">
        <v>258</v>
      </c>
      <c r="F329" s="166" t="s">
        <v>519</v>
      </c>
      <c r="G329" s="164"/>
      <c r="H329" s="164"/>
      <c r="I329" s="167"/>
      <c r="J329" s="168">
        <f>BK329</f>
        <v>0</v>
      </c>
      <c r="K329" s="164"/>
      <c r="L329" s="169"/>
      <c r="M329" s="170"/>
      <c r="N329" s="171"/>
      <c r="O329" s="171"/>
      <c r="P329" s="172">
        <f>P330+P351</f>
        <v>0</v>
      </c>
      <c r="Q329" s="171"/>
      <c r="R329" s="172">
        <f>R330+R351</f>
        <v>1.1879999999999999</v>
      </c>
      <c r="S329" s="171"/>
      <c r="T329" s="173">
        <f>T330+T351</f>
        <v>0</v>
      </c>
      <c r="AR329" s="174" t="s">
        <v>161</v>
      </c>
      <c r="AT329" s="175" t="s">
        <v>73</v>
      </c>
      <c r="AU329" s="175" t="s">
        <v>74</v>
      </c>
      <c r="AY329" s="174" t="s">
        <v>143</v>
      </c>
      <c r="BK329" s="176">
        <f>BK330+BK351</f>
        <v>0</v>
      </c>
    </row>
    <row r="330" spans="1:65" s="12" customFormat="1" ht="22.9" customHeight="1">
      <c r="B330" s="163"/>
      <c r="C330" s="164"/>
      <c r="D330" s="165" t="s">
        <v>73</v>
      </c>
      <c r="E330" s="177" t="s">
        <v>520</v>
      </c>
      <c r="F330" s="177" t="s">
        <v>521</v>
      </c>
      <c r="G330" s="164"/>
      <c r="H330" s="164"/>
      <c r="I330" s="167"/>
      <c r="J330" s="178">
        <f>BK330</f>
        <v>0</v>
      </c>
      <c r="K330" s="164"/>
      <c r="L330" s="169"/>
      <c r="M330" s="170"/>
      <c r="N330" s="171"/>
      <c r="O330" s="171"/>
      <c r="P330" s="172">
        <f>SUM(P331:P350)</f>
        <v>0</v>
      </c>
      <c r="Q330" s="171"/>
      <c r="R330" s="172">
        <f>SUM(R331:R350)</f>
        <v>0</v>
      </c>
      <c r="S330" s="171"/>
      <c r="T330" s="173">
        <f>SUM(T331:T350)</f>
        <v>0</v>
      </c>
      <c r="AR330" s="174" t="s">
        <v>161</v>
      </c>
      <c r="AT330" s="175" t="s">
        <v>73</v>
      </c>
      <c r="AU330" s="175" t="s">
        <v>81</v>
      </c>
      <c r="AY330" s="174" t="s">
        <v>143</v>
      </c>
      <c r="BK330" s="176">
        <f>SUM(BK331:BK350)</f>
        <v>0</v>
      </c>
    </row>
    <row r="331" spans="1:65" s="2" customFormat="1" ht="24.2" customHeight="1">
      <c r="A331" s="35"/>
      <c r="B331" s="36"/>
      <c r="C331" s="179" t="s">
        <v>522</v>
      </c>
      <c r="D331" s="179" t="s">
        <v>145</v>
      </c>
      <c r="E331" s="180" t="s">
        <v>523</v>
      </c>
      <c r="F331" s="181" t="s">
        <v>524</v>
      </c>
      <c r="G331" s="182" t="s">
        <v>179</v>
      </c>
      <c r="H331" s="183">
        <v>46</v>
      </c>
      <c r="I331" s="184"/>
      <c r="J331" s="185">
        <f>ROUND(I331*H331,2)</f>
        <v>0</v>
      </c>
      <c r="K331" s="181" t="s">
        <v>149</v>
      </c>
      <c r="L331" s="40"/>
      <c r="M331" s="186" t="s">
        <v>19</v>
      </c>
      <c r="N331" s="187" t="s">
        <v>45</v>
      </c>
      <c r="O331" s="65"/>
      <c r="P331" s="188">
        <f>O331*H331</f>
        <v>0</v>
      </c>
      <c r="Q331" s="188">
        <v>0</v>
      </c>
      <c r="R331" s="188">
        <f>Q331*H331</f>
        <v>0</v>
      </c>
      <c r="S331" s="188">
        <v>0</v>
      </c>
      <c r="T331" s="189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0" t="s">
        <v>525</v>
      </c>
      <c r="AT331" s="190" t="s">
        <v>145</v>
      </c>
      <c r="AU331" s="190" t="s">
        <v>83</v>
      </c>
      <c r="AY331" s="18" t="s">
        <v>143</v>
      </c>
      <c r="BE331" s="191">
        <f>IF(N331="základní",J331,0)</f>
        <v>0</v>
      </c>
      <c r="BF331" s="191">
        <f>IF(N331="snížená",J331,0)</f>
        <v>0</v>
      </c>
      <c r="BG331" s="191">
        <f>IF(N331="zákl. přenesená",J331,0)</f>
        <v>0</v>
      </c>
      <c r="BH331" s="191">
        <f>IF(N331="sníž. přenesená",J331,0)</f>
        <v>0</v>
      </c>
      <c r="BI331" s="191">
        <f>IF(N331="nulová",J331,0)</f>
        <v>0</v>
      </c>
      <c r="BJ331" s="18" t="s">
        <v>81</v>
      </c>
      <c r="BK331" s="191">
        <f>ROUND(I331*H331,2)</f>
        <v>0</v>
      </c>
      <c r="BL331" s="18" t="s">
        <v>525</v>
      </c>
      <c r="BM331" s="190" t="s">
        <v>526</v>
      </c>
    </row>
    <row r="332" spans="1:65" s="2" customFormat="1" ht="11.25">
      <c r="A332" s="35"/>
      <c r="B332" s="36"/>
      <c r="C332" s="37"/>
      <c r="D332" s="192" t="s">
        <v>152</v>
      </c>
      <c r="E332" s="37"/>
      <c r="F332" s="193" t="s">
        <v>524</v>
      </c>
      <c r="G332" s="37"/>
      <c r="H332" s="37"/>
      <c r="I332" s="194"/>
      <c r="J332" s="37"/>
      <c r="K332" s="37"/>
      <c r="L332" s="40"/>
      <c r="M332" s="195"/>
      <c r="N332" s="196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152</v>
      </c>
      <c r="AU332" s="18" t="s">
        <v>83</v>
      </c>
    </row>
    <row r="333" spans="1:65" s="2" customFormat="1" ht="11.25">
      <c r="A333" s="35"/>
      <c r="B333" s="36"/>
      <c r="C333" s="37"/>
      <c r="D333" s="197" t="s">
        <v>154</v>
      </c>
      <c r="E333" s="37"/>
      <c r="F333" s="198" t="s">
        <v>527</v>
      </c>
      <c r="G333" s="37"/>
      <c r="H333" s="37"/>
      <c r="I333" s="194"/>
      <c r="J333" s="37"/>
      <c r="K333" s="37"/>
      <c r="L333" s="40"/>
      <c r="M333" s="195"/>
      <c r="N333" s="196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154</v>
      </c>
      <c r="AU333" s="18" t="s">
        <v>83</v>
      </c>
    </row>
    <row r="334" spans="1:65" s="2" customFormat="1" ht="19.5">
      <c r="A334" s="35"/>
      <c r="B334" s="36"/>
      <c r="C334" s="37"/>
      <c r="D334" s="192" t="s">
        <v>183</v>
      </c>
      <c r="E334" s="37"/>
      <c r="F334" s="210" t="s">
        <v>528</v>
      </c>
      <c r="G334" s="37"/>
      <c r="H334" s="37"/>
      <c r="I334" s="194"/>
      <c r="J334" s="37"/>
      <c r="K334" s="37"/>
      <c r="L334" s="40"/>
      <c r="M334" s="195"/>
      <c r="N334" s="196"/>
      <c r="O334" s="65"/>
      <c r="P334" s="65"/>
      <c r="Q334" s="65"/>
      <c r="R334" s="65"/>
      <c r="S334" s="65"/>
      <c r="T334" s="66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183</v>
      </c>
      <c r="AU334" s="18" t="s">
        <v>83</v>
      </c>
    </row>
    <row r="335" spans="1:65" s="13" customFormat="1" ht="11.25">
      <c r="B335" s="199"/>
      <c r="C335" s="200"/>
      <c r="D335" s="192" t="s">
        <v>168</v>
      </c>
      <c r="E335" s="201" t="s">
        <v>19</v>
      </c>
      <c r="F335" s="202" t="s">
        <v>529</v>
      </c>
      <c r="G335" s="200"/>
      <c r="H335" s="203">
        <v>46</v>
      </c>
      <c r="I335" s="204"/>
      <c r="J335" s="200"/>
      <c r="K335" s="200"/>
      <c r="L335" s="205"/>
      <c r="M335" s="206"/>
      <c r="N335" s="207"/>
      <c r="O335" s="207"/>
      <c r="P335" s="207"/>
      <c r="Q335" s="207"/>
      <c r="R335" s="207"/>
      <c r="S335" s="207"/>
      <c r="T335" s="208"/>
      <c r="AT335" s="209" t="s">
        <v>168</v>
      </c>
      <c r="AU335" s="209" t="s">
        <v>83</v>
      </c>
      <c r="AV335" s="13" t="s">
        <v>83</v>
      </c>
      <c r="AW335" s="13" t="s">
        <v>35</v>
      </c>
      <c r="AX335" s="13" t="s">
        <v>81</v>
      </c>
      <c r="AY335" s="209" t="s">
        <v>143</v>
      </c>
    </row>
    <row r="336" spans="1:65" s="2" customFormat="1" ht="37.9" customHeight="1">
      <c r="A336" s="35"/>
      <c r="B336" s="36"/>
      <c r="C336" s="179" t="s">
        <v>530</v>
      </c>
      <c r="D336" s="179" t="s">
        <v>145</v>
      </c>
      <c r="E336" s="180" t="s">
        <v>531</v>
      </c>
      <c r="F336" s="181" t="s">
        <v>532</v>
      </c>
      <c r="G336" s="182" t="s">
        <v>399</v>
      </c>
      <c r="H336" s="183">
        <v>2</v>
      </c>
      <c r="I336" s="184"/>
      <c r="J336" s="185">
        <f>ROUND(I336*H336,2)</f>
        <v>0</v>
      </c>
      <c r="K336" s="181" t="s">
        <v>149</v>
      </c>
      <c r="L336" s="40"/>
      <c r="M336" s="186" t="s">
        <v>19</v>
      </c>
      <c r="N336" s="187" t="s">
        <v>45</v>
      </c>
      <c r="O336" s="65"/>
      <c r="P336" s="188">
        <f>O336*H336</f>
        <v>0</v>
      </c>
      <c r="Q336" s="188">
        <v>0</v>
      </c>
      <c r="R336" s="188">
        <f>Q336*H336</f>
        <v>0</v>
      </c>
      <c r="S336" s="188">
        <v>0</v>
      </c>
      <c r="T336" s="189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190" t="s">
        <v>525</v>
      </c>
      <c r="AT336" s="190" t="s">
        <v>145</v>
      </c>
      <c r="AU336" s="190" t="s">
        <v>83</v>
      </c>
      <c r="AY336" s="18" t="s">
        <v>143</v>
      </c>
      <c r="BE336" s="191">
        <f>IF(N336="základní",J336,0)</f>
        <v>0</v>
      </c>
      <c r="BF336" s="191">
        <f>IF(N336="snížená",J336,0)</f>
        <v>0</v>
      </c>
      <c r="BG336" s="191">
        <f>IF(N336="zákl. přenesená",J336,0)</f>
        <v>0</v>
      </c>
      <c r="BH336" s="191">
        <f>IF(N336="sníž. přenesená",J336,0)</f>
        <v>0</v>
      </c>
      <c r="BI336" s="191">
        <f>IF(N336="nulová",J336,0)</f>
        <v>0</v>
      </c>
      <c r="BJ336" s="18" t="s">
        <v>81</v>
      </c>
      <c r="BK336" s="191">
        <f>ROUND(I336*H336,2)</f>
        <v>0</v>
      </c>
      <c r="BL336" s="18" t="s">
        <v>525</v>
      </c>
      <c r="BM336" s="190" t="s">
        <v>533</v>
      </c>
    </row>
    <row r="337" spans="1:65" s="2" customFormat="1" ht="19.5">
      <c r="A337" s="35"/>
      <c r="B337" s="36"/>
      <c r="C337" s="37"/>
      <c r="D337" s="192" t="s">
        <v>152</v>
      </c>
      <c r="E337" s="37"/>
      <c r="F337" s="193" t="s">
        <v>534</v>
      </c>
      <c r="G337" s="37"/>
      <c r="H337" s="37"/>
      <c r="I337" s="194"/>
      <c r="J337" s="37"/>
      <c r="K337" s="37"/>
      <c r="L337" s="40"/>
      <c r="M337" s="195"/>
      <c r="N337" s="196"/>
      <c r="O337" s="65"/>
      <c r="P337" s="65"/>
      <c r="Q337" s="65"/>
      <c r="R337" s="65"/>
      <c r="S337" s="65"/>
      <c r="T337" s="66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8" t="s">
        <v>152</v>
      </c>
      <c r="AU337" s="18" t="s">
        <v>83</v>
      </c>
    </row>
    <row r="338" spans="1:65" s="2" customFormat="1" ht="11.25">
      <c r="A338" s="35"/>
      <c r="B338" s="36"/>
      <c r="C338" s="37"/>
      <c r="D338" s="197" t="s">
        <v>154</v>
      </c>
      <c r="E338" s="37"/>
      <c r="F338" s="198" t="s">
        <v>535</v>
      </c>
      <c r="G338" s="37"/>
      <c r="H338" s="37"/>
      <c r="I338" s="194"/>
      <c r="J338" s="37"/>
      <c r="K338" s="37"/>
      <c r="L338" s="40"/>
      <c r="M338" s="195"/>
      <c r="N338" s="196"/>
      <c r="O338" s="65"/>
      <c r="P338" s="65"/>
      <c r="Q338" s="65"/>
      <c r="R338" s="65"/>
      <c r="S338" s="65"/>
      <c r="T338" s="66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154</v>
      </c>
      <c r="AU338" s="18" t="s">
        <v>83</v>
      </c>
    </row>
    <row r="339" spans="1:65" s="15" customFormat="1" ht="22.5">
      <c r="B339" s="232"/>
      <c r="C339" s="233"/>
      <c r="D339" s="192" t="s">
        <v>168</v>
      </c>
      <c r="E339" s="234" t="s">
        <v>19</v>
      </c>
      <c r="F339" s="235" t="s">
        <v>536</v>
      </c>
      <c r="G339" s="233"/>
      <c r="H339" s="234" t="s">
        <v>19</v>
      </c>
      <c r="I339" s="236"/>
      <c r="J339" s="233"/>
      <c r="K339" s="233"/>
      <c r="L339" s="237"/>
      <c r="M339" s="238"/>
      <c r="N339" s="239"/>
      <c r="O339" s="239"/>
      <c r="P339" s="239"/>
      <c r="Q339" s="239"/>
      <c r="R339" s="239"/>
      <c r="S339" s="239"/>
      <c r="T339" s="240"/>
      <c r="AT339" s="241" t="s">
        <v>168</v>
      </c>
      <c r="AU339" s="241" t="s">
        <v>83</v>
      </c>
      <c r="AV339" s="15" t="s">
        <v>81</v>
      </c>
      <c r="AW339" s="15" t="s">
        <v>35</v>
      </c>
      <c r="AX339" s="15" t="s">
        <v>74</v>
      </c>
      <c r="AY339" s="241" t="s">
        <v>143</v>
      </c>
    </row>
    <row r="340" spans="1:65" s="13" customFormat="1" ht="11.25">
      <c r="B340" s="199"/>
      <c r="C340" s="200"/>
      <c r="D340" s="192" t="s">
        <v>168</v>
      </c>
      <c r="E340" s="201" t="s">
        <v>19</v>
      </c>
      <c r="F340" s="202" t="s">
        <v>537</v>
      </c>
      <c r="G340" s="200"/>
      <c r="H340" s="203">
        <v>2</v>
      </c>
      <c r="I340" s="204"/>
      <c r="J340" s="200"/>
      <c r="K340" s="200"/>
      <c r="L340" s="205"/>
      <c r="M340" s="206"/>
      <c r="N340" s="207"/>
      <c r="O340" s="207"/>
      <c r="P340" s="207"/>
      <c r="Q340" s="207"/>
      <c r="R340" s="207"/>
      <c r="S340" s="207"/>
      <c r="T340" s="208"/>
      <c r="AT340" s="209" t="s">
        <v>168</v>
      </c>
      <c r="AU340" s="209" t="s">
        <v>83</v>
      </c>
      <c r="AV340" s="13" t="s">
        <v>83</v>
      </c>
      <c r="AW340" s="13" t="s">
        <v>35</v>
      </c>
      <c r="AX340" s="13" t="s">
        <v>81</v>
      </c>
      <c r="AY340" s="209" t="s">
        <v>143</v>
      </c>
    </row>
    <row r="341" spans="1:65" s="2" customFormat="1" ht="16.5" customHeight="1">
      <c r="A341" s="35"/>
      <c r="B341" s="36"/>
      <c r="C341" s="179" t="s">
        <v>538</v>
      </c>
      <c r="D341" s="179" t="s">
        <v>145</v>
      </c>
      <c r="E341" s="180" t="s">
        <v>539</v>
      </c>
      <c r="F341" s="181" t="s">
        <v>540</v>
      </c>
      <c r="G341" s="182" t="s">
        <v>399</v>
      </c>
      <c r="H341" s="183">
        <v>4</v>
      </c>
      <c r="I341" s="184"/>
      <c r="J341" s="185">
        <f>ROUND(I341*H341,2)</f>
        <v>0</v>
      </c>
      <c r="K341" s="181" t="s">
        <v>19</v>
      </c>
      <c r="L341" s="40"/>
      <c r="M341" s="186" t="s">
        <v>19</v>
      </c>
      <c r="N341" s="187" t="s">
        <v>45</v>
      </c>
      <c r="O341" s="65"/>
      <c r="P341" s="188">
        <f>O341*H341</f>
        <v>0</v>
      </c>
      <c r="Q341" s="188">
        <v>0</v>
      </c>
      <c r="R341" s="188">
        <f>Q341*H341</f>
        <v>0</v>
      </c>
      <c r="S341" s="188">
        <v>0</v>
      </c>
      <c r="T341" s="189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190" t="s">
        <v>525</v>
      </c>
      <c r="AT341" s="190" t="s">
        <v>145</v>
      </c>
      <c r="AU341" s="190" t="s">
        <v>83</v>
      </c>
      <c r="AY341" s="18" t="s">
        <v>143</v>
      </c>
      <c r="BE341" s="191">
        <f>IF(N341="základní",J341,0)</f>
        <v>0</v>
      </c>
      <c r="BF341" s="191">
        <f>IF(N341="snížená",J341,0)</f>
        <v>0</v>
      </c>
      <c r="BG341" s="191">
        <f>IF(N341="zákl. přenesená",J341,0)</f>
        <v>0</v>
      </c>
      <c r="BH341" s="191">
        <f>IF(N341="sníž. přenesená",J341,0)</f>
        <v>0</v>
      </c>
      <c r="BI341" s="191">
        <f>IF(N341="nulová",J341,0)</f>
        <v>0</v>
      </c>
      <c r="BJ341" s="18" t="s">
        <v>81</v>
      </c>
      <c r="BK341" s="191">
        <f>ROUND(I341*H341,2)</f>
        <v>0</v>
      </c>
      <c r="BL341" s="18" t="s">
        <v>525</v>
      </c>
      <c r="BM341" s="190" t="s">
        <v>541</v>
      </c>
    </row>
    <row r="342" spans="1:65" s="2" customFormat="1" ht="11.25">
      <c r="A342" s="35"/>
      <c r="B342" s="36"/>
      <c r="C342" s="37"/>
      <c r="D342" s="192" t="s">
        <v>152</v>
      </c>
      <c r="E342" s="37"/>
      <c r="F342" s="193" t="s">
        <v>540</v>
      </c>
      <c r="G342" s="37"/>
      <c r="H342" s="37"/>
      <c r="I342" s="194"/>
      <c r="J342" s="37"/>
      <c r="K342" s="37"/>
      <c r="L342" s="40"/>
      <c r="M342" s="195"/>
      <c r="N342" s="196"/>
      <c r="O342" s="65"/>
      <c r="P342" s="65"/>
      <c r="Q342" s="65"/>
      <c r="R342" s="65"/>
      <c r="S342" s="65"/>
      <c r="T342" s="66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152</v>
      </c>
      <c r="AU342" s="18" t="s">
        <v>83</v>
      </c>
    </row>
    <row r="343" spans="1:65" s="2" customFormat="1" ht="29.25">
      <c r="A343" s="35"/>
      <c r="B343" s="36"/>
      <c r="C343" s="37"/>
      <c r="D343" s="192" t="s">
        <v>183</v>
      </c>
      <c r="E343" s="37"/>
      <c r="F343" s="210" t="s">
        <v>542</v>
      </c>
      <c r="G343" s="37"/>
      <c r="H343" s="37"/>
      <c r="I343" s="194"/>
      <c r="J343" s="37"/>
      <c r="K343" s="37"/>
      <c r="L343" s="40"/>
      <c r="M343" s="195"/>
      <c r="N343" s="196"/>
      <c r="O343" s="65"/>
      <c r="P343" s="65"/>
      <c r="Q343" s="65"/>
      <c r="R343" s="65"/>
      <c r="S343" s="65"/>
      <c r="T343" s="66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183</v>
      </c>
      <c r="AU343" s="18" t="s">
        <v>83</v>
      </c>
    </row>
    <row r="344" spans="1:65" s="13" customFormat="1" ht="11.25">
      <c r="B344" s="199"/>
      <c r="C344" s="200"/>
      <c r="D344" s="192" t="s">
        <v>168</v>
      </c>
      <c r="E344" s="201" t="s">
        <v>19</v>
      </c>
      <c r="F344" s="202" t="s">
        <v>543</v>
      </c>
      <c r="G344" s="200"/>
      <c r="H344" s="203">
        <v>4</v>
      </c>
      <c r="I344" s="204"/>
      <c r="J344" s="200"/>
      <c r="K344" s="200"/>
      <c r="L344" s="205"/>
      <c r="M344" s="206"/>
      <c r="N344" s="207"/>
      <c r="O344" s="207"/>
      <c r="P344" s="207"/>
      <c r="Q344" s="207"/>
      <c r="R344" s="207"/>
      <c r="S344" s="207"/>
      <c r="T344" s="208"/>
      <c r="AT344" s="209" t="s">
        <v>168</v>
      </c>
      <c r="AU344" s="209" t="s">
        <v>83</v>
      </c>
      <c r="AV344" s="13" t="s">
        <v>83</v>
      </c>
      <c r="AW344" s="13" t="s">
        <v>35</v>
      </c>
      <c r="AX344" s="13" t="s">
        <v>81</v>
      </c>
      <c r="AY344" s="209" t="s">
        <v>143</v>
      </c>
    </row>
    <row r="345" spans="1:65" s="2" customFormat="1" ht="16.5" customHeight="1">
      <c r="A345" s="35"/>
      <c r="B345" s="36"/>
      <c r="C345" s="179" t="s">
        <v>544</v>
      </c>
      <c r="D345" s="179" t="s">
        <v>145</v>
      </c>
      <c r="E345" s="180" t="s">
        <v>545</v>
      </c>
      <c r="F345" s="181" t="s">
        <v>546</v>
      </c>
      <c r="G345" s="182" t="s">
        <v>164</v>
      </c>
      <c r="H345" s="183">
        <v>32</v>
      </c>
      <c r="I345" s="184"/>
      <c r="J345" s="185">
        <f>ROUND(I345*H345,2)</f>
        <v>0</v>
      </c>
      <c r="K345" s="181" t="s">
        <v>19</v>
      </c>
      <c r="L345" s="40"/>
      <c r="M345" s="186" t="s">
        <v>19</v>
      </c>
      <c r="N345" s="187" t="s">
        <v>45</v>
      </c>
      <c r="O345" s="65"/>
      <c r="P345" s="188">
        <f>O345*H345</f>
        <v>0</v>
      </c>
      <c r="Q345" s="188">
        <v>0</v>
      </c>
      <c r="R345" s="188">
        <f>Q345*H345</f>
        <v>0</v>
      </c>
      <c r="S345" s="188">
        <v>0</v>
      </c>
      <c r="T345" s="189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90" t="s">
        <v>525</v>
      </c>
      <c r="AT345" s="190" t="s">
        <v>145</v>
      </c>
      <c r="AU345" s="190" t="s">
        <v>83</v>
      </c>
      <c r="AY345" s="18" t="s">
        <v>143</v>
      </c>
      <c r="BE345" s="191">
        <f>IF(N345="základní",J345,0)</f>
        <v>0</v>
      </c>
      <c r="BF345" s="191">
        <f>IF(N345="snížená",J345,0)</f>
        <v>0</v>
      </c>
      <c r="BG345" s="191">
        <f>IF(N345="zákl. přenesená",J345,0)</f>
        <v>0</v>
      </c>
      <c r="BH345" s="191">
        <f>IF(N345="sníž. přenesená",J345,0)</f>
        <v>0</v>
      </c>
      <c r="BI345" s="191">
        <f>IF(N345="nulová",J345,0)</f>
        <v>0</v>
      </c>
      <c r="BJ345" s="18" t="s">
        <v>81</v>
      </c>
      <c r="BK345" s="191">
        <f>ROUND(I345*H345,2)</f>
        <v>0</v>
      </c>
      <c r="BL345" s="18" t="s">
        <v>525</v>
      </c>
      <c r="BM345" s="190" t="s">
        <v>547</v>
      </c>
    </row>
    <row r="346" spans="1:65" s="2" customFormat="1" ht="11.25">
      <c r="A346" s="35"/>
      <c r="B346" s="36"/>
      <c r="C346" s="37"/>
      <c r="D346" s="192" t="s">
        <v>152</v>
      </c>
      <c r="E346" s="37"/>
      <c r="F346" s="193" t="s">
        <v>546</v>
      </c>
      <c r="G346" s="37"/>
      <c r="H346" s="37"/>
      <c r="I346" s="194"/>
      <c r="J346" s="37"/>
      <c r="K346" s="37"/>
      <c r="L346" s="40"/>
      <c r="M346" s="195"/>
      <c r="N346" s="196"/>
      <c r="O346" s="65"/>
      <c r="P346" s="65"/>
      <c r="Q346" s="65"/>
      <c r="R346" s="65"/>
      <c r="S346" s="65"/>
      <c r="T346" s="66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152</v>
      </c>
      <c r="AU346" s="18" t="s">
        <v>83</v>
      </c>
    </row>
    <row r="347" spans="1:65" s="2" customFormat="1" ht="16.5" customHeight="1">
      <c r="A347" s="35"/>
      <c r="B347" s="36"/>
      <c r="C347" s="179" t="s">
        <v>548</v>
      </c>
      <c r="D347" s="179" t="s">
        <v>145</v>
      </c>
      <c r="E347" s="180" t="s">
        <v>549</v>
      </c>
      <c r="F347" s="181" t="s">
        <v>550</v>
      </c>
      <c r="G347" s="182" t="s">
        <v>164</v>
      </c>
      <c r="H347" s="183">
        <v>6</v>
      </c>
      <c r="I347" s="184"/>
      <c r="J347" s="185">
        <f>ROUND(I347*H347,2)</f>
        <v>0</v>
      </c>
      <c r="K347" s="181" t="s">
        <v>19</v>
      </c>
      <c r="L347" s="40"/>
      <c r="M347" s="186" t="s">
        <v>19</v>
      </c>
      <c r="N347" s="187" t="s">
        <v>45</v>
      </c>
      <c r="O347" s="65"/>
      <c r="P347" s="188">
        <f>O347*H347</f>
        <v>0</v>
      </c>
      <c r="Q347" s="188">
        <v>0</v>
      </c>
      <c r="R347" s="188">
        <f>Q347*H347</f>
        <v>0</v>
      </c>
      <c r="S347" s="188">
        <v>0</v>
      </c>
      <c r="T347" s="189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90" t="s">
        <v>525</v>
      </c>
      <c r="AT347" s="190" t="s">
        <v>145</v>
      </c>
      <c r="AU347" s="190" t="s">
        <v>83</v>
      </c>
      <c r="AY347" s="18" t="s">
        <v>143</v>
      </c>
      <c r="BE347" s="191">
        <f>IF(N347="základní",J347,0)</f>
        <v>0</v>
      </c>
      <c r="BF347" s="191">
        <f>IF(N347="snížená",J347,0)</f>
        <v>0</v>
      </c>
      <c r="BG347" s="191">
        <f>IF(N347="zákl. přenesená",J347,0)</f>
        <v>0</v>
      </c>
      <c r="BH347" s="191">
        <f>IF(N347="sníž. přenesená",J347,0)</f>
        <v>0</v>
      </c>
      <c r="BI347" s="191">
        <f>IF(N347="nulová",J347,0)</f>
        <v>0</v>
      </c>
      <c r="BJ347" s="18" t="s">
        <v>81</v>
      </c>
      <c r="BK347" s="191">
        <f>ROUND(I347*H347,2)</f>
        <v>0</v>
      </c>
      <c r="BL347" s="18" t="s">
        <v>525</v>
      </c>
      <c r="BM347" s="190" t="s">
        <v>551</v>
      </c>
    </row>
    <row r="348" spans="1:65" s="2" customFormat="1" ht="11.25">
      <c r="A348" s="35"/>
      <c r="B348" s="36"/>
      <c r="C348" s="37"/>
      <c r="D348" s="192" t="s">
        <v>152</v>
      </c>
      <c r="E348" s="37"/>
      <c r="F348" s="193" t="s">
        <v>550</v>
      </c>
      <c r="G348" s="37"/>
      <c r="H348" s="37"/>
      <c r="I348" s="194"/>
      <c r="J348" s="37"/>
      <c r="K348" s="37"/>
      <c r="L348" s="40"/>
      <c r="M348" s="195"/>
      <c r="N348" s="196"/>
      <c r="O348" s="65"/>
      <c r="P348" s="65"/>
      <c r="Q348" s="65"/>
      <c r="R348" s="65"/>
      <c r="S348" s="65"/>
      <c r="T348" s="66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152</v>
      </c>
      <c r="AU348" s="18" t="s">
        <v>83</v>
      </c>
    </row>
    <row r="349" spans="1:65" s="2" customFormat="1" ht="16.5" customHeight="1">
      <c r="A349" s="35"/>
      <c r="B349" s="36"/>
      <c r="C349" s="179" t="s">
        <v>552</v>
      </c>
      <c r="D349" s="179" t="s">
        <v>145</v>
      </c>
      <c r="E349" s="180" t="s">
        <v>553</v>
      </c>
      <c r="F349" s="181" t="s">
        <v>554</v>
      </c>
      <c r="G349" s="182" t="s">
        <v>399</v>
      </c>
      <c r="H349" s="183">
        <v>2</v>
      </c>
      <c r="I349" s="184"/>
      <c r="J349" s="185">
        <f>ROUND(I349*H349,2)</f>
        <v>0</v>
      </c>
      <c r="K349" s="181" t="s">
        <v>19</v>
      </c>
      <c r="L349" s="40"/>
      <c r="M349" s="186" t="s">
        <v>19</v>
      </c>
      <c r="N349" s="187" t="s">
        <v>45</v>
      </c>
      <c r="O349" s="65"/>
      <c r="P349" s="188">
        <f>O349*H349</f>
        <v>0</v>
      </c>
      <c r="Q349" s="188">
        <v>0</v>
      </c>
      <c r="R349" s="188">
        <f>Q349*H349</f>
        <v>0</v>
      </c>
      <c r="S349" s="188">
        <v>0</v>
      </c>
      <c r="T349" s="189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90" t="s">
        <v>525</v>
      </c>
      <c r="AT349" s="190" t="s">
        <v>145</v>
      </c>
      <c r="AU349" s="190" t="s">
        <v>83</v>
      </c>
      <c r="AY349" s="18" t="s">
        <v>143</v>
      </c>
      <c r="BE349" s="191">
        <f>IF(N349="základní",J349,0)</f>
        <v>0</v>
      </c>
      <c r="BF349" s="191">
        <f>IF(N349="snížená",J349,0)</f>
        <v>0</v>
      </c>
      <c r="BG349" s="191">
        <f>IF(N349="zákl. přenesená",J349,0)</f>
        <v>0</v>
      </c>
      <c r="BH349" s="191">
        <f>IF(N349="sníž. přenesená",J349,0)</f>
        <v>0</v>
      </c>
      <c r="BI349" s="191">
        <f>IF(N349="nulová",J349,0)</f>
        <v>0</v>
      </c>
      <c r="BJ349" s="18" t="s">
        <v>81</v>
      </c>
      <c r="BK349" s="191">
        <f>ROUND(I349*H349,2)</f>
        <v>0</v>
      </c>
      <c r="BL349" s="18" t="s">
        <v>525</v>
      </c>
      <c r="BM349" s="190" t="s">
        <v>555</v>
      </c>
    </row>
    <row r="350" spans="1:65" s="2" customFormat="1" ht="11.25">
      <c r="A350" s="35"/>
      <c r="B350" s="36"/>
      <c r="C350" s="37"/>
      <c r="D350" s="192" t="s">
        <v>152</v>
      </c>
      <c r="E350" s="37"/>
      <c r="F350" s="193" t="s">
        <v>554</v>
      </c>
      <c r="G350" s="37"/>
      <c r="H350" s="37"/>
      <c r="I350" s="194"/>
      <c r="J350" s="37"/>
      <c r="K350" s="37"/>
      <c r="L350" s="40"/>
      <c r="M350" s="195"/>
      <c r="N350" s="196"/>
      <c r="O350" s="65"/>
      <c r="P350" s="65"/>
      <c r="Q350" s="65"/>
      <c r="R350" s="65"/>
      <c r="S350" s="65"/>
      <c r="T350" s="66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152</v>
      </c>
      <c r="AU350" s="18" t="s">
        <v>83</v>
      </c>
    </row>
    <row r="351" spans="1:65" s="12" customFormat="1" ht="22.9" customHeight="1">
      <c r="B351" s="163"/>
      <c r="C351" s="164"/>
      <c r="D351" s="165" t="s">
        <v>73</v>
      </c>
      <c r="E351" s="177" t="s">
        <v>556</v>
      </c>
      <c r="F351" s="177" t="s">
        <v>557</v>
      </c>
      <c r="G351" s="164"/>
      <c r="H351" s="164"/>
      <c r="I351" s="167"/>
      <c r="J351" s="178">
        <f>BK351</f>
        <v>0</v>
      </c>
      <c r="K351" s="164"/>
      <c r="L351" s="169"/>
      <c r="M351" s="170"/>
      <c r="N351" s="171"/>
      <c r="O351" s="171"/>
      <c r="P351" s="172">
        <f>SUM(P352:P374)</f>
        <v>0</v>
      </c>
      <c r="Q351" s="171"/>
      <c r="R351" s="172">
        <f>SUM(R352:R374)</f>
        <v>1.1879999999999999</v>
      </c>
      <c r="S351" s="171"/>
      <c r="T351" s="173">
        <f>SUM(T352:T374)</f>
        <v>0</v>
      </c>
      <c r="AR351" s="174" t="s">
        <v>161</v>
      </c>
      <c r="AT351" s="175" t="s">
        <v>73</v>
      </c>
      <c r="AU351" s="175" t="s">
        <v>81</v>
      </c>
      <c r="AY351" s="174" t="s">
        <v>143</v>
      </c>
      <c r="BK351" s="176">
        <f>SUM(BK352:BK374)</f>
        <v>0</v>
      </c>
    </row>
    <row r="352" spans="1:65" s="2" customFormat="1" ht="24.2" customHeight="1">
      <c r="A352" s="35"/>
      <c r="B352" s="36"/>
      <c r="C352" s="179" t="s">
        <v>558</v>
      </c>
      <c r="D352" s="179" t="s">
        <v>145</v>
      </c>
      <c r="E352" s="180" t="s">
        <v>559</v>
      </c>
      <c r="F352" s="181" t="s">
        <v>560</v>
      </c>
      <c r="G352" s="182" t="s">
        <v>179</v>
      </c>
      <c r="H352" s="183">
        <v>20</v>
      </c>
      <c r="I352" s="184"/>
      <c r="J352" s="185">
        <f>ROUND(I352*H352,2)</f>
        <v>0</v>
      </c>
      <c r="K352" s="181" t="s">
        <v>149</v>
      </c>
      <c r="L352" s="40"/>
      <c r="M352" s="186" t="s">
        <v>19</v>
      </c>
      <c r="N352" s="187" t="s">
        <v>45</v>
      </c>
      <c r="O352" s="65"/>
      <c r="P352" s="188">
        <f>O352*H352</f>
        <v>0</v>
      </c>
      <c r="Q352" s="188">
        <v>0</v>
      </c>
      <c r="R352" s="188">
        <f>Q352*H352</f>
        <v>0</v>
      </c>
      <c r="S352" s="188">
        <v>0</v>
      </c>
      <c r="T352" s="189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190" t="s">
        <v>525</v>
      </c>
      <c r="AT352" s="190" t="s">
        <v>145</v>
      </c>
      <c r="AU352" s="190" t="s">
        <v>83</v>
      </c>
      <c r="AY352" s="18" t="s">
        <v>143</v>
      </c>
      <c r="BE352" s="191">
        <f>IF(N352="základní",J352,0)</f>
        <v>0</v>
      </c>
      <c r="BF352" s="191">
        <f>IF(N352="snížená",J352,0)</f>
        <v>0</v>
      </c>
      <c r="BG352" s="191">
        <f>IF(N352="zákl. přenesená",J352,0)</f>
        <v>0</v>
      </c>
      <c r="BH352" s="191">
        <f>IF(N352="sníž. přenesená",J352,0)</f>
        <v>0</v>
      </c>
      <c r="BI352" s="191">
        <f>IF(N352="nulová",J352,0)</f>
        <v>0</v>
      </c>
      <c r="BJ352" s="18" t="s">
        <v>81</v>
      </c>
      <c r="BK352" s="191">
        <f>ROUND(I352*H352,2)</f>
        <v>0</v>
      </c>
      <c r="BL352" s="18" t="s">
        <v>525</v>
      </c>
      <c r="BM352" s="190" t="s">
        <v>561</v>
      </c>
    </row>
    <row r="353" spans="1:65" s="2" customFormat="1" ht="39">
      <c r="A353" s="35"/>
      <c r="B353" s="36"/>
      <c r="C353" s="37"/>
      <c r="D353" s="192" t="s">
        <v>152</v>
      </c>
      <c r="E353" s="37"/>
      <c r="F353" s="193" t="s">
        <v>562</v>
      </c>
      <c r="G353" s="37"/>
      <c r="H353" s="37"/>
      <c r="I353" s="194"/>
      <c r="J353" s="37"/>
      <c r="K353" s="37"/>
      <c r="L353" s="40"/>
      <c r="M353" s="195"/>
      <c r="N353" s="196"/>
      <c r="O353" s="65"/>
      <c r="P353" s="65"/>
      <c r="Q353" s="65"/>
      <c r="R353" s="65"/>
      <c r="S353" s="65"/>
      <c r="T353" s="66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8" t="s">
        <v>152</v>
      </c>
      <c r="AU353" s="18" t="s">
        <v>83</v>
      </c>
    </row>
    <row r="354" spans="1:65" s="2" customFormat="1" ht="11.25">
      <c r="A354" s="35"/>
      <c r="B354" s="36"/>
      <c r="C354" s="37"/>
      <c r="D354" s="197" t="s">
        <v>154</v>
      </c>
      <c r="E354" s="37"/>
      <c r="F354" s="198" t="s">
        <v>563</v>
      </c>
      <c r="G354" s="37"/>
      <c r="H354" s="37"/>
      <c r="I354" s="194"/>
      <c r="J354" s="37"/>
      <c r="K354" s="37"/>
      <c r="L354" s="40"/>
      <c r="M354" s="195"/>
      <c r="N354" s="196"/>
      <c r="O354" s="65"/>
      <c r="P354" s="65"/>
      <c r="Q354" s="65"/>
      <c r="R354" s="65"/>
      <c r="S354" s="65"/>
      <c r="T354" s="66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8" t="s">
        <v>154</v>
      </c>
      <c r="AU354" s="18" t="s">
        <v>83</v>
      </c>
    </row>
    <row r="355" spans="1:65" s="13" customFormat="1" ht="11.25">
      <c r="B355" s="199"/>
      <c r="C355" s="200"/>
      <c r="D355" s="192" t="s">
        <v>168</v>
      </c>
      <c r="E355" s="201" t="s">
        <v>19</v>
      </c>
      <c r="F355" s="202" t="s">
        <v>564</v>
      </c>
      <c r="G355" s="200"/>
      <c r="H355" s="203">
        <v>20</v>
      </c>
      <c r="I355" s="204"/>
      <c r="J355" s="200"/>
      <c r="K355" s="200"/>
      <c r="L355" s="205"/>
      <c r="M355" s="206"/>
      <c r="N355" s="207"/>
      <c r="O355" s="207"/>
      <c r="P355" s="207"/>
      <c r="Q355" s="207"/>
      <c r="R355" s="207"/>
      <c r="S355" s="207"/>
      <c r="T355" s="208"/>
      <c r="AT355" s="209" t="s">
        <v>168</v>
      </c>
      <c r="AU355" s="209" t="s">
        <v>83</v>
      </c>
      <c r="AV355" s="13" t="s">
        <v>83</v>
      </c>
      <c r="AW355" s="13" t="s">
        <v>35</v>
      </c>
      <c r="AX355" s="13" t="s">
        <v>74</v>
      </c>
      <c r="AY355" s="209" t="s">
        <v>143</v>
      </c>
    </row>
    <row r="356" spans="1:65" s="14" customFormat="1" ht="11.25">
      <c r="B356" s="211"/>
      <c r="C356" s="212"/>
      <c r="D356" s="192" t="s">
        <v>168</v>
      </c>
      <c r="E356" s="213" t="s">
        <v>19</v>
      </c>
      <c r="F356" s="214" t="s">
        <v>192</v>
      </c>
      <c r="G356" s="212"/>
      <c r="H356" s="215">
        <v>20</v>
      </c>
      <c r="I356" s="216"/>
      <c r="J356" s="212"/>
      <c r="K356" s="212"/>
      <c r="L356" s="217"/>
      <c r="M356" s="218"/>
      <c r="N356" s="219"/>
      <c r="O356" s="219"/>
      <c r="P356" s="219"/>
      <c r="Q356" s="219"/>
      <c r="R356" s="219"/>
      <c r="S356" s="219"/>
      <c r="T356" s="220"/>
      <c r="AT356" s="221" t="s">
        <v>168</v>
      </c>
      <c r="AU356" s="221" t="s">
        <v>83</v>
      </c>
      <c r="AV356" s="14" t="s">
        <v>150</v>
      </c>
      <c r="AW356" s="14" t="s">
        <v>35</v>
      </c>
      <c r="AX356" s="14" t="s">
        <v>81</v>
      </c>
      <c r="AY356" s="221" t="s">
        <v>143</v>
      </c>
    </row>
    <row r="357" spans="1:65" s="2" customFormat="1" ht="24.2" customHeight="1">
      <c r="A357" s="35"/>
      <c r="B357" s="36"/>
      <c r="C357" s="179" t="s">
        <v>565</v>
      </c>
      <c r="D357" s="179" t="s">
        <v>145</v>
      </c>
      <c r="E357" s="180" t="s">
        <v>566</v>
      </c>
      <c r="F357" s="181" t="s">
        <v>567</v>
      </c>
      <c r="G357" s="182" t="s">
        <v>179</v>
      </c>
      <c r="H357" s="183">
        <v>20</v>
      </c>
      <c r="I357" s="184"/>
      <c r="J357" s="185">
        <f>ROUND(I357*H357,2)</f>
        <v>0</v>
      </c>
      <c r="K357" s="181" t="s">
        <v>149</v>
      </c>
      <c r="L357" s="40"/>
      <c r="M357" s="186" t="s">
        <v>19</v>
      </c>
      <c r="N357" s="187" t="s">
        <v>45</v>
      </c>
      <c r="O357" s="65"/>
      <c r="P357" s="188">
        <f>O357*H357</f>
        <v>0</v>
      </c>
      <c r="Q357" s="188">
        <v>0</v>
      </c>
      <c r="R357" s="188">
        <f>Q357*H357</f>
        <v>0</v>
      </c>
      <c r="S357" s="188">
        <v>0</v>
      </c>
      <c r="T357" s="189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90" t="s">
        <v>525</v>
      </c>
      <c r="AT357" s="190" t="s">
        <v>145</v>
      </c>
      <c r="AU357" s="190" t="s">
        <v>83</v>
      </c>
      <c r="AY357" s="18" t="s">
        <v>143</v>
      </c>
      <c r="BE357" s="191">
        <f>IF(N357="základní",J357,0)</f>
        <v>0</v>
      </c>
      <c r="BF357" s="191">
        <f>IF(N357="snížená",J357,0)</f>
        <v>0</v>
      </c>
      <c r="BG357" s="191">
        <f>IF(N357="zákl. přenesená",J357,0)</f>
        <v>0</v>
      </c>
      <c r="BH357" s="191">
        <f>IF(N357="sníž. přenesená",J357,0)</f>
        <v>0</v>
      </c>
      <c r="BI357" s="191">
        <f>IF(N357="nulová",J357,0)</f>
        <v>0</v>
      </c>
      <c r="BJ357" s="18" t="s">
        <v>81</v>
      </c>
      <c r="BK357" s="191">
        <f>ROUND(I357*H357,2)</f>
        <v>0</v>
      </c>
      <c r="BL357" s="18" t="s">
        <v>525</v>
      </c>
      <c r="BM357" s="190" t="s">
        <v>568</v>
      </c>
    </row>
    <row r="358" spans="1:65" s="2" customFormat="1" ht="39">
      <c r="A358" s="35"/>
      <c r="B358" s="36"/>
      <c r="C358" s="37"/>
      <c r="D358" s="192" t="s">
        <v>152</v>
      </c>
      <c r="E358" s="37"/>
      <c r="F358" s="193" t="s">
        <v>569</v>
      </c>
      <c r="G358" s="37"/>
      <c r="H358" s="37"/>
      <c r="I358" s="194"/>
      <c r="J358" s="37"/>
      <c r="K358" s="37"/>
      <c r="L358" s="40"/>
      <c r="M358" s="195"/>
      <c r="N358" s="196"/>
      <c r="O358" s="65"/>
      <c r="P358" s="65"/>
      <c r="Q358" s="65"/>
      <c r="R358" s="65"/>
      <c r="S358" s="65"/>
      <c r="T358" s="66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152</v>
      </c>
      <c r="AU358" s="18" t="s">
        <v>83</v>
      </c>
    </row>
    <row r="359" spans="1:65" s="2" customFormat="1" ht="11.25">
      <c r="A359" s="35"/>
      <c r="B359" s="36"/>
      <c r="C359" s="37"/>
      <c r="D359" s="197" t="s">
        <v>154</v>
      </c>
      <c r="E359" s="37"/>
      <c r="F359" s="198" t="s">
        <v>570</v>
      </c>
      <c r="G359" s="37"/>
      <c r="H359" s="37"/>
      <c r="I359" s="194"/>
      <c r="J359" s="37"/>
      <c r="K359" s="37"/>
      <c r="L359" s="40"/>
      <c r="M359" s="195"/>
      <c r="N359" s="196"/>
      <c r="O359" s="65"/>
      <c r="P359" s="65"/>
      <c r="Q359" s="65"/>
      <c r="R359" s="65"/>
      <c r="S359" s="65"/>
      <c r="T359" s="66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154</v>
      </c>
      <c r="AU359" s="18" t="s">
        <v>83</v>
      </c>
    </row>
    <row r="360" spans="1:65" s="13" customFormat="1" ht="11.25">
      <c r="B360" s="199"/>
      <c r="C360" s="200"/>
      <c r="D360" s="192" t="s">
        <v>168</v>
      </c>
      <c r="E360" s="201" t="s">
        <v>19</v>
      </c>
      <c r="F360" s="202" t="s">
        <v>564</v>
      </c>
      <c r="G360" s="200"/>
      <c r="H360" s="203">
        <v>20</v>
      </c>
      <c r="I360" s="204"/>
      <c r="J360" s="200"/>
      <c r="K360" s="200"/>
      <c r="L360" s="205"/>
      <c r="M360" s="206"/>
      <c r="N360" s="207"/>
      <c r="O360" s="207"/>
      <c r="P360" s="207"/>
      <c r="Q360" s="207"/>
      <c r="R360" s="207"/>
      <c r="S360" s="207"/>
      <c r="T360" s="208"/>
      <c r="AT360" s="209" t="s">
        <v>168</v>
      </c>
      <c r="AU360" s="209" t="s">
        <v>83</v>
      </c>
      <c r="AV360" s="13" t="s">
        <v>83</v>
      </c>
      <c r="AW360" s="13" t="s">
        <v>35</v>
      </c>
      <c r="AX360" s="13" t="s">
        <v>74</v>
      </c>
      <c r="AY360" s="209" t="s">
        <v>143</v>
      </c>
    </row>
    <row r="361" spans="1:65" s="14" customFormat="1" ht="11.25">
      <c r="B361" s="211"/>
      <c r="C361" s="212"/>
      <c r="D361" s="192" t="s">
        <v>168</v>
      </c>
      <c r="E361" s="213" t="s">
        <v>19</v>
      </c>
      <c r="F361" s="214" t="s">
        <v>192</v>
      </c>
      <c r="G361" s="212"/>
      <c r="H361" s="215">
        <v>20</v>
      </c>
      <c r="I361" s="216"/>
      <c r="J361" s="212"/>
      <c r="K361" s="212"/>
      <c r="L361" s="217"/>
      <c r="M361" s="218"/>
      <c r="N361" s="219"/>
      <c r="O361" s="219"/>
      <c r="P361" s="219"/>
      <c r="Q361" s="219"/>
      <c r="R361" s="219"/>
      <c r="S361" s="219"/>
      <c r="T361" s="220"/>
      <c r="AT361" s="221" t="s">
        <v>168</v>
      </c>
      <c r="AU361" s="221" t="s">
        <v>83</v>
      </c>
      <c r="AV361" s="14" t="s">
        <v>150</v>
      </c>
      <c r="AW361" s="14" t="s">
        <v>35</v>
      </c>
      <c r="AX361" s="14" t="s">
        <v>81</v>
      </c>
      <c r="AY361" s="221" t="s">
        <v>143</v>
      </c>
    </row>
    <row r="362" spans="1:65" s="2" customFormat="1" ht="24.2" customHeight="1">
      <c r="A362" s="35"/>
      <c r="B362" s="36"/>
      <c r="C362" s="222" t="s">
        <v>571</v>
      </c>
      <c r="D362" s="222" t="s">
        <v>258</v>
      </c>
      <c r="E362" s="223" t="s">
        <v>572</v>
      </c>
      <c r="F362" s="224" t="s">
        <v>573</v>
      </c>
      <c r="G362" s="225" t="s">
        <v>179</v>
      </c>
      <c r="H362" s="226">
        <v>15</v>
      </c>
      <c r="I362" s="227"/>
      <c r="J362" s="228">
        <f>ROUND(I362*H362,2)</f>
        <v>0</v>
      </c>
      <c r="K362" s="224" t="s">
        <v>149</v>
      </c>
      <c r="L362" s="229"/>
      <c r="M362" s="230" t="s">
        <v>19</v>
      </c>
      <c r="N362" s="231" t="s">
        <v>45</v>
      </c>
      <c r="O362" s="65"/>
      <c r="P362" s="188">
        <f>O362*H362</f>
        <v>0</v>
      </c>
      <c r="Q362" s="188">
        <v>0.06</v>
      </c>
      <c r="R362" s="188">
        <f>Q362*H362</f>
        <v>0.89999999999999991</v>
      </c>
      <c r="S362" s="188">
        <v>0</v>
      </c>
      <c r="T362" s="189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90" t="s">
        <v>574</v>
      </c>
      <c r="AT362" s="190" t="s">
        <v>258</v>
      </c>
      <c r="AU362" s="190" t="s">
        <v>83</v>
      </c>
      <c r="AY362" s="18" t="s">
        <v>143</v>
      </c>
      <c r="BE362" s="191">
        <f>IF(N362="základní",J362,0)</f>
        <v>0</v>
      </c>
      <c r="BF362" s="191">
        <f>IF(N362="snížená",J362,0)</f>
        <v>0</v>
      </c>
      <c r="BG362" s="191">
        <f>IF(N362="zákl. přenesená",J362,0)</f>
        <v>0</v>
      </c>
      <c r="BH362" s="191">
        <f>IF(N362="sníž. přenesená",J362,0)</f>
        <v>0</v>
      </c>
      <c r="BI362" s="191">
        <f>IF(N362="nulová",J362,0)</f>
        <v>0</v>
      </c>
      <c r="BJ362" s="18" t="s">
        <v>81</v>
      </c>
      <c r="BK362" s="191">
        <f>ROUND(I362*H362,2)</f>
        <v>0</v>
      </c>
      <c r="BL362" s="18" t="s">
        <v>574</v>
      </c>
      <c r="BM362" s="190" t="s">
        <v>575</v>
      </c>
    </row>
    <row r="363" spans="1:65" s="2" customFormat="1" ht="19.5">
      <c r="A363" s="35"/>
      <c r="B363" s="36"/>
      <c r="C363" s="37"/>
      <c r="D363" s="192" t="s">
        <v>152</v>
      </c>
      <c r="E363" s="37"/>
      <c r="F363" s="193" t="s">
        <v>573</v>
      </c>
      <c r="G363" s="37"/>
      <c r="H363" s="37"/>
      <c r="I363" s="194"/>
      <c r="J363" s="37"/>
      <c r="K363" s="37"/>
      <c r="L363" s="40"/>
      <c r="M363" s="195"/>
      <c r="N363" s="196"/>
      <c r="O363" s="65"/>
      <c r="P363" s="65"/>
      <c r="Q363" s="65"/>
      <c r="R363" s="65"/>
      <c r="S363" s="65"/>
      <c r="T363" s="66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152</v>
      </c>
      <c r="AU363" s="18" t="s">
        <v>83</v>
      </c>
    </row>
    <row r="364" spans="1:65" s="13" customFormat="1" ht="11.25">
      <c r="B364" s="199"/>
      <c r="C364" s="200"/>
      <c r="D364" s="192" t="s">
        <v>168</v>
      </c>
      <c r="E364" s="201" t="s">
        <v>19</v>
      </c>
      <c r="F364" s="202" t="s">
        <v>576</v>
      </c>
      <c r="G364" s="200"/>
      <c r="H364" s="203">
        <v>15</v>
      </c>
      <c r="I364" s="204"/>
      <c r="J364" s="200"/>
      <c r="K364" s="200"/>
      <c r="L364" s="205"/>
      <c r="M364" s="206"/>
      <c r="N364" s="207"/>
      <c r="O364" s="207"/>
      <c r="P364" s="207"/>
      <c r="Q364" s="207"/>
      <c r="R364" s="207"/>
      <c r="S364" s="207"/>
      <c r="T364" s="208"/>
      <c r="AT364" s="209" t="s">
        <v>168</v>
      </c>
      <c r="AU364" s="209" t="s">
        <v>83</v>
      </c>
      <c r="AV364" s="13" t="s">
        <v>83</v>
      </c>
      <c r="AW364" s="13" t="s">
        <v>35</v>
      </c>
      <c r="AX364" s="13" t="s">
        <v>81</v>
      </c>
      <c r="AY364" s="209" t="s">
        <v>143</v>
      </c>
    </row>
    <row r="365" spans="1:65" s="2" customFormat="1" ht="21.75" customHeight="1">
      <c r="A365" s="35"/>
      <c r="B365" s="36"/>
      <c r="C365" s="222" t="s">
        <v>577</v>
      </c>
      <c r="D365" s="222" t="s">
        <v>258</v>
      </c>
      <c r="E365" s="223" t="s">
        <v>578</v>
      </c>
      <c r="F365" s="224" t="s">
        <v>579</v>
      </c>
      <c r="G365" s="225" t="s">
        <v>399</v>
      </c>
      <c r="H365" s="226">
        <v>30</v>
      </c>
      <c r="I365" s="227"/>
      <c r="J365" s="228">
        <f>ROUND(I365*H365,2)</f>
        <v>0</v>
      </c>
      <c r="K365" s="224" t="s">
        <v>149</v>
      </c>
      <c r="L365" s="229"/>
      <c r="M365" s="230" t="s">
        <v>19</v>
      </c>
      <c r="N365" s="231" t="s">
        <v>45</v>
      </c>
      <c r="O365" s="65"/>
      <c r="P365" s="188">
        <f>O365*H365</f>
        <v>0</v>
      </c>
      <c r="Q365" s="188">
        <v>9.5999999999999992E-3</v>
      </c>
      <c r="R365" s="188">
        <f>Q365*H365</f>
        <v>0.28799999999999998</v>
      </c>
      <c r="S365" s="188">
        <v>0</v>
      </c>
      <c r="T365" s="189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90" t="s">
        <v>574</v>
      </c>
      <c r="AT365" s="190" t="s">
        <v>258</v>
      </c>
      <c r="AU365" s="190" t="s">
        <v>83</v>
      </c>
      <c r="AY365" s="18" t="s">
        <v>143</v>
      </c>
      <c r="BE365" s="191">
        <f>IF(N365="základní",J365,0)</f>
        <v>0</v>
      </c>
      <c r="BF365" s="191">
        <f>IF(N365="snížená",J365,0)</f>
        <v>0</v>
      </c>
      <c r="BG365" s="191">
        <f>IF(N365="zákl. přenesená",J365,0)</f>
        <v>0</v>
      </c>
      <c r="BH365" s="191">
        <f>IF(N365="sníž. přenesená",J365,0)</f>
        <v>0</v>
      </c>
      <c r="BI365" s="191">
        <f>IF(N365="nulová",J365,0)</f>
        <v>0</v>
      </c>
      <c r="BJ365" s="18" t="s">
        <v>81</v>
      </c>
      <c r="BK365" s="191">
        <f>ROUND(I365*H365,2)</f>
        <v>0</v>
      </c>
      <c r="BL365" s="18" t="s">
        <v>574</v>
      </c>
      <c r="BM365" s="190" t="s">
        <v>580</v>
      </c>
    </row>
    <row r="366" spans="1:65" s="2" customFormat="1" ht="11.25">
      <c r="A366" s="35"/>
      <c r="B366" s="36"/>
      <c r="C366" s="37"/>
      <c r="D366" s="192" t="s">
        <v>152</v>
      </c>
      <c r="E366" s="37"/>
      <c r="F366" s="193" t="s">
        <v>579</v>
      </c>
      <c r="G366" s="37"/>
      <c r="H366" s="37"/>
      <c r="I366" s="194"/>
      <c r="J366" s="37"/>
      <c r="K366" s="37"/>
      <c r="L366" s="40"/>
      <c r="M366" s="195"/>
      <c r="N366" s="196"/>
      <c r="O366" s="65"/>
      <c r="P366" s="65"/>
      <c r="Q366" s="65"/>
      <c r="R366" s="65"/>
      <c r="S366" s="65"/>
      <c r="T366" s="66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152</v>
      </c>
      <c r="AU366" s="18" t="s">
        <v>83</v>
      </c>
    </row>
    <row r="367" spans="1:65" s="2" customFormat="1" ht="24.2" customHeight="1">
      <c r="A367" s="35"/>
      <c r="B367" s="36"/>
      <c r="C367" s="179" t="s">
        <v>581</v>
      </c>
      <c r="D367" s="179" t="s">
        <v>145</v>
      </c>
      <c r="E367" s="180" t="s">
        <v>582</v>
      </c>
      <c r="F367" s="181" t="s">
        <v>583</v>
      </c>
      <c r="G367" s="182" t="s">
        <v>179</v>
      </c>
      <c r="H367" s="183">
        <v>20</v>
      </c>
      <c r="I367" s="184"/>
      <c r="J367" s="185">
        <f>ROUND(I367*H367,2)</f>
        <v>0</v>
      </c>
      <c r="K367" s="181" t="s">
        <v>149</v>
      </c>
      <c r="L367" s="40"/>
      <c r="M367" s="186" t="s">
        <v>19</v>
      </c>
      <c r="N367" s="187" t="s">
        <v>45</v>
      </c>
      <c r="O367" s="65"/>
      <c r="P367" s="188">
        <f>O367*H367</f>
        <v>0</v>
      </c>
      <c r="Q367" s="188">
        <v>0</v>
      </c>
      <c r="R367" s="188">
        <f>Q367*H367</f>
        <v>0</v>
      </c>
      <c r="S367" s="188">
        <v>0</v>
      </c>
      <c r="T367" s="189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90" t="s">
        <v>525</v>
      </c>
      <c r="AT367" s="190" t="s">
        <v>145</v>
      </c>
      <c r="AU367" s="190" t="s">
        <v>83</v>
      </c>
      <c r="AY367" s="18" t="s">
        <v>143</v>
      </c>
      <c r="BE367" s="191">
        <f>IF(N367="základní",J367,0)</f>
        <v>0</v>
      </c>
      <c r="BF367" s="191">
        <f>IF(N367="snížená",J367,0)</f>
        <v>0</v>
      </c>
      <c r="BG367" s="191">
        <f>IF(N367="zákl. přenesená",J367,0)</f>
        <v>0</v>
      </c>
      <c r="BH367" s="191">
        <f>IF(N367="sníž. přenesená",J367,0)</f>
        <v>0</v>
      </c>
      <c r="BI367" s="191">
        <f>IF(N367="nulová",J367,0)</f>
        <v>0</v>
      </c>
      <c r="BJ367" s="18" t="s">
        <v>81</v>
      </c>
      <c r="BK367" s="191">
        <f>ROUND(I367*H367,2)</f>
        <v>0</v>
      </c>
      <c r="BL367" s="18" t="s">
        <v>525</v>
      </c>
      <c r="BM367" s="190" t="s">
        <v>584</v>
      </c>
    </row>
    <row r="368" spans="1:65" s="2" customFormat="1" ht="19.5">
      <c r="A368" s="35"/>
      <c r="B368" s="36"/>
      <c r="C368" s="37"/>
      <c r="D368" s="192" t="s">
        <v>152</v>
      </c>
      <c r="E368" s="37"/>
      <c r="F368" s="193" t="s">
        <v>585</v>
      </c>
      <c r="G368" s="37"/>
      <c r="H368" s="37"/>
      <c r="I368" s="194"/>
      <c r="J368" s="37"/>
      <c r="K368" s="37"/>
      <c r="L368" s="40"/>
      <c r="M368" s="195"/>
      <c r="N368" s="196"/>
      <c r="O368" s="65"/>
      <c r="P368" s="65"/>
      <c r="Q368" s="65"/>
      <c r="R368" s="65"/>
      <c r="S368" s="65"/>
      <c r="T368" s="66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152</v>
      </c>
      <c r="AU368" s="18" t="s">
        <v>83</v>
      </c>
    </row>
    <row r="369" spans="1:65" s="2" customFormat="1" ht="11.25">
      <c r="A369" s="35"/>
      <c r="B369" s="36"/>
      <c r="C369" s="37"/>
      <c r="D369" s="197" t="s">
        <v>154</v>
      </c>
      <c r="E369" s="37"/>
      <c r="F369" s="198" t="s">
        <v>586</v>
      </c>
      <c r="G369" s="37"/>
      <c r="H369" s="37"/>
      <c r="I369" s="194"/>
      <c r="J369" s="37"/>
      <c r="K369" s="37"/>
      <c r="L369" s="40"/>
      <c r="M369" s="195"/>
      <c r="N369" s="196"/>
      <c r="O369" s="65"/>
      <c r="P369" s="65"/>
      <c r="Q369" s="65"/>
      <c r="R369" s="65"/>
      <c r="S369" s="65"/>
      <c r="T369" s="66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154</v>
      </c>
      <c r="AU369" s="18" t="s">
        <v>83</v>
      </c>
    </row>
    <row r="370" spans="1:65" s="13" customFormat="1" ht="11.25">
      <c r="B370" s="199"/>
      <c r="C370" s="200"/>
      <c r="D370" s="192" t="s">
        <v>168</v>
      </c>
      <c r="E370" s="201" t="s">
        <v>19</v>
      </c>
      <c r="F370" s="202" t="s">
        <v>564</v>
      </c>
      <c r="G370" s="200"/>
      <c r="H370" s="203">
        <v>20</v>
      </c>
      <c r="I370" s="204"/>
      <c r="J370" s="200"/>
      <c r="K370" s="200"/>
      <c r="L370" s="205"/>
      <c r="M370" s="206"/>
      <c r="N370" s="207"/>
      <c r="O370" s="207"/>
      <c r="P370" s="207"/>
      <c r="Q370" s="207"/>
      <c r="R370" s="207"/>
      <c r="S370" s="207"/>
      <c r="T370" s="208"/>
      <c r="AT370" s="209" t="s">
        <v>168</v>
      </c>
      <c r="AU370" s="209" t="s">
        <v>83</v>
      </c>
      <c r="AV370" s="13" t="s">
        <v>83</v>
      </c>
      <c r="AW370" s="13" t="s">
        <v>35</v>
      </c>
      <c r="AX370" s="13" t="s">
        <v>74</v>
      </c>
      <c r="AY370" s="209" t="s">
        <v>143</v>
      </c>
    </row>
    <row r="371" spans="1:65" s="14" customFormat="1" ht="11.25">
      <c r="B371" s="211"/>
      <c r="C371" s="212"/>
      <c r="D371" s="192" t="s">
        <v>168</v>
      </c>
      <c r="E371" s="213" t="s">
        <v>19</v>
      </c>
      <c r="F371" s="214" t="s">
        <v>192</v>
      </c>
      <c r="G371" s="212"/>
      <c r="H371" s="215">
        <v>20</v>
      </c>
      <c r="I371" s="216"/>
      <c r="J371" s="212"/>
      <c r="K371" s="212"/>
      <c r="L371" s="217"/>
      <c r="M371" s="218"/>
      <c r="N371" s="219"/>
      <c r="O371" s="219"/>
      <c r="P371" s="219"/>
      <c r="Q371" s="219"/>
      <c r="R371" s="219"/>
      <c r="S371" s="219"/>
      <c r="T371" s="220"/>
      <c r="AT371" s="221" t="s">
        <v>168</v>
      </c>
      <c r="AU371" s="221" t="s">
        <v>83</v>
      </c>
      <c r="AV371" s="14" t="s">
        <v>150</v>
      </c>
      <c r="AW371" s="14" t="s">
        <v>35</v>
      </c>
      <c r="AX371" s="14" t="s">
        <v>81</v>
      </c>
      <c r="AY371" s="221" t="s">
        <v>143</v>
      </c>
    </row>
    <row r="372" spans="1:65" s="2" customFormat="1" ht="33" customHeight="1">
      <c r="A372" s="35"/>
      <c r="B372" s="36"/>
      <c r="C372" s="179" t="s">
        <v>525</v>
      </c>
      <c r="D372" s="179" t="s">
        <v>145</v>
      </c>
      <c r="E372" s="180" t="s">
        <v>587</v>
      </c>
      <c r="F372" s="181" t="s">
        <v>588</v>
      </c>
      <c r="G372" s="182" t="s">
        <v>179</v>
      </c>
      <c r="H372" s="183">
        <v>15</v>
      </c>
      <c r="I372" s="184"/>
      <c r="J372" s="185">
        <f>ROUND(I372*H372,2)</f>
        <v>0</v>
      </c>
      <c r="K372" s="181" t="s">
        <v>149</v>
      </c>
      <c r="L372" s="40"/>
      <c r="M372" s="186" t="s">
        <v>19</v>
      </c>
      <c r="N372" s="187" t="s">
        <v>45</v>
      </c>
      <c r="O372" s="65"/>
      <c r="P372" s="188">
        <f>O372*H372</f>
        <v>0</v>
      </c>
      <c r="Q372" s="188">
        <v>0</v>
      </c>
      <c r="R372" s="188">
        <f>Q372*H372</f>
        <v>0</v>
      </c>
      <c r="S372" s="188">
        <v>0</v>
      </c>
      <c r="T372" s="189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190" t="s">
        <v>525</v>
      </c>
      <c r="AT372" s="190" t="s">
        <v>145</v>
      </c>
      <c r="AU372" s="190" t="s">
        <v>83</v>
      </c>
      <c r="AY372" s="18" t="s">
        <v>143</v>
      </c>
      <c r="BE372" s="191">
        <f>IF(N372="základní",J372,0)</f>
        <v>0</v>
      </c>
      <c r="BF372" s="191">
        <f>IF(N372="snížená",J372,0)</f>
        <v>0</v>
      </c>
      <c r="BG372" s="191">
        <f>IF(N372="zákl. přenesená",J372,0)</f>
        <v>0</v>
      </c>
      <c r="BH372" s="191">
        <f>IF(N372="sníž. přenesená",J372,0)</f>
        <v>0</v>
      </c>
      <c r="BI372" s="191">
        <f>IF(N372="nulová",J372,0)</f>
        <v>0</v>
      </c>
      <c r="BJ372" s="18" t="s">
        <v>81</v>
      </c>
      <c r="BK372" s="191">
        <f>ROUND(I372*H372,2)</f>
        <v>0</v>
      </c>
      <c r="BL372" s="18" t="s">
        <v>525</v>
      </c>
      <c r="BM372" s="190" t="s">
        <v>589</v>
      </c>
    </row>
    <row r="373" spans="1:65" s="2" customFormat="1" ht="29.25">
      <c r="A373" s="35"/>
      <c r="B373" s="36"/>
      <c r="C373" s="37"/>
      <c r="D373" s="192" t="s">
        <v>152</v>
      </c>
      <c r="E373" s="37"/>
      <c r="F373" s="193" t="s">
        <v>590</v>
      </c>
      <c r="G373" s="37"/>
      <c r="H373" s="37"/>
      <c r="I373" s="194"/>
      <c r="J373" s="37"/>
      <c r="K373" s="37"/>
      <c r="L373" s="40"/>
      <c r="M373" s="195"/>
      <c r="N373" s="196"/>
      <c r="O373" s="65"/>
      <c r="P373" s="65"/>
      <c r="Q373" s="65"/>
      <c r="R373" s="65"/>
      <c r="S373" s="65"/>
      <c r="T373" s="66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152</v>
      </c>
      <c r="AU373" s="18" t="s">
        <v>83</v>
      </c>
    </row>
    <row r="374" spans="1:65" s="2" customFormat="1" ht="11.25">
      <c r="A374" s="35"/>
      <c r="B374" s="36"/>
      <c r="C374" s="37"/>
      <c r="D374" s="197" t="s">
        <v>154</v>
      </c>
      <c r="E374" s="37"/>
      <c r="F374" s="198" t="s">
        <v>591</v>
      </c>
      <c r="G374" s="37"/>
      <c r="H374" s="37"/>
      <c r="I374" s="194"/>
      <c r="J374" s="37"/>
      <c r="K374" s="37"/>
      <c r="L374" s="40"/>
      <c r="M374" s="242"/>
      <c r="N374" s="243"/>
      <c r="O374" s="244"/>
      <c r="P374" s="244"/>
      <c r="Q374" s="244"/>
      <c r="R374" s="244"/>
      <c r="S374" s="244"/>
      <c r="T374" s="245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T374" s="18" t="s">
        <v>154</v>
      </c>
      <c r="AU374" s="18" t="s">
        <v>83</v>
      </c>
    </row>
    <row r="375" spans="1:65" s="2" customFormat="1" ht="6.95" customHeight="1">
      <c r="A375" s="35"/>
      <c r="B375" s="48"/>
      <c r="C375" s="49"/>
      <c r="D375" s="49"/>
      <c r="E375" s="49"/>
      <c r="F375" s="49"/>
      <c r="G375" s="49"/>
      <c r="H375" s="49"/>
      <c r="I375" s="49"/>
      <c r="J375" s="49"/>
      <c r="K375" s="49"/>
      <c r="L375" s="40"/>
      <c r="M375" s="35"/>
      <c r="O375" s="35"/>
      <c r="P375" s="35"/>
      <c r="Q375" s="35"/>
      <c r="R375" s="35"/>
      <c r="S375" s="35"/>
      <c r="T375" s="35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</row>
  </sheetData>
  <sheetProtection algorithmName="SHA-512" hashValue="mjIZNQ/N+EQp6BR6mbAwFL8Zt3rLdb57UBx5jOrzRuKDMjp1+wX8rOShrmaVpPjXUL3wlsfi93zMVE8ZhIW5Rg==" saltValue="XCbHbaP+ntJFnN+YdhGGIbh2kK5+2/Bh7IEH4bXrhQUVAkSvTr0LTuIjaL42PBP7SZh4LcPeoNlXBsRbCfNv6g==" spinCount="100000" sheet="1" objects="1" scenarios="1" formatColumns="0" formatRows="0" autoFilter="0"/>
  <autoFilter ref="C97:K374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hyperlinks>
    <hyperlink ref="F103" r:id="rId1"/>
    <hyperlink ref="F106" r:id="rId2"/>
    <hyperlink ref="F109" r:id="rId3"/>
    <hyperlink ref="F113" r:id="rId4"/>
    <hyperlink ref="F117" r:id="rId5"/>
    <hyperlink ref="F121" r:id="rId6"/>
    <hyperlink ref="F126" r:id="rId7"/>
    <hyperlink ref="F131" r:id="rId8"/>
    <hyperlink ref="F136" r:id="rId9"/>
    <hyperlink ref="F139" r:id="rId10"/>
    <hyperlink ref="F144" r:id="rId11"/>
    <hyperlink ref="F149" r:id="rId12"/>
    <hyperlink ref="F154" r:id="rId13"/>
    <hyperlink ref="F159" r:id="rId14"/>
    <hyperlink ref="F164" r:id="rId15"/>
    <hyperlink ref="F175" r:id="rId16"/>
    <hyperlink ref="F179" r:id="rId17"/>
    <hyperlink ref="F185" r:id="rId18"/>
    <hyperlink ref="F189" r:id="rId19"/>
    <hyperlink ref="F194" r:id="rId20"/>
    <hyperlink ref="F198" r:id="rId21"/>
    <hyperlink ref="F203" r:id="rId22"/>
    <hyperlink ref="F207" r:id="rId23"/>
    <hyperlink ref="F212" r:id="rId24"/>
    <hyperlink ref="F217" r:id="rId25"/>
    <hyperlink ref="F232" r:id="rId26"/>
    <hyperlink ref="F237" r:id="rId27"/>
    <hyperlink ref="F245" r:id="rId28"/>
    <hyperlink ref="F251" r:id="rId29"/>
    <hyperlink ref="F257" r:id="rId30"/>
    <hyperlink ref="F260" r:id="rId31"/>
    <hyperlink ref="F265" r:id="rId32"/>
    <hyperlink ref="F270" r:id="rId33"/>
    <hyperlink ref="F275" r:id="rId34"/>
    <hyperlink ref="F281" r:id="rId35"/>
    <hyperlink ref="F286" r:id="rId36"/>
    <hyperlink ref="F291" r:id="rId37"/>
    <hyperlink ref="F295" r:id="rId38"/>
    <hyperlink ref="F299" r:id="rId39"/>
    <hyperlink ref="F303" r:id="rId40"/>
    <hyperlink ref="F308" r:id="rId41"/>
    <hyperlink ref="F312" r:id="rId42"/>
    <hyperlink ref="F317" r:id="rId43"/>
    <hyperlink ref="F324" r:id="rId44"/>
    <hyperlink ref="F333" r:id="rId45"/>
    <hyperlink ref="F338" r:id="rId46"/>
    <hyperlink ref="F354" r:id="rId47"/>
    <hyperlink ref="F359" r:id="rId48"/>
    <hyperlink ref="F369" r:id="rId49"/>
    <hyperlink ref="F374" r:id="rId5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AT2" s="18" t="s">
        <v>91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83</v>
      </c>
    </row>
    <row r="4" spans="1:46" s="1" customFormat="1" ht="24.95" customHeight="1">
      <c r="B4" s="21"/>
      <c r="D4" s="111" t="s">
        <v>106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6" t="str">
        <f>'Rekapitulace zakázky'!K6</f>
        <v>Oprava propustku v úseku Újezdec u Luhačovic - Býlnice na trati Brno - Vlárský průsmyk - 1. etapa</v>
      </c>
      <c r="F7" s="377"/>
      <c r="G7" s="377"/>
      <c r="H7" s="377"/>
      <c r="L7" s="21"/>
    </row>
    <row r="8" spans="1:46" s="1" customFormat="1" ht="12" customHeight="1">
      <c r="B8" s="21"/>
      <c r="D8" s="113" t="s">
        <v>107</v>
      </c>
      <c r="L8" s="21"/>
    </row>
    <row r="9" spans="1:46" s="2" customFormat="1" ht="16.5" customHeight="1">
      <c r="A9" s="35"/>
      <c r="B9" s="40"/>
      <c r="C9" s="35"/>
      <c r="D9" s="35"/>
      <c r="E9" s="376" t="s">
        <v>108</v>
      </c>
      <c r="F9" s="378"/>
      <c r="G9" s="378"/>
      <c r="H9" s="378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109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9" t="s">
        <v>592</v>
      </c>
      <c r="F11" s="378"/>
      <c r="G11" s="378"/>
      <c r="H11" s="378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>
        <f>'Rekapitulace zakázky'!AN8</f>
        <v>0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24</v>
      </c>
      <c r="E16" s="35"/>
      <c r="F16" s="35"/>
      <c r="G16" s="35"/>
      <c r="H16" s="35"/>
      <c r="I16" s="113" t="s">
        <v>25</v>
      </c>
      <c r="J16" s="104" t="s">
        <v>26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25</v>
      </c>
      <c r="J19" s="31" t="str">
        <f>'Rekapitulace zakázky'!AN13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0" t="str">
        <f>'Rekapitulace zakázky'!E14</f>
        <v>Vyplň údaj</v>
      </c>
      <c r="F20" s="381"/>
      <c r="G20" s="381"/>
      <c r="H20" s="381"/>
      <c r="I20" s="113" t="s">
        <v>28</v>
      </c>
      <c r="J20" s="31" t="str">
        <f>'Rekapitulace zakázky'!AN14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25</v>
      </c>
      <c r="J22" s="104" t="s">
        <v>32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33</v>
      </c>
      <c r="F23" s="35"/>
      <c r="G23" s="35"/>
      <c r="H23" s="35"/>
      <c r="I23" s="113" t="s">
        <v>28</v>
      </c>
      <c r="J23" s="104" t="s">
        <v>34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25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37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38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2" t="s">
        <v>19</v>
      </c>
      <c r="F29" s="382"/>
      <c r="G29" s="382"/>
      <c r="H29" s="382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40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42</v>
      </c>
      <c r="G34" s="35"/>
      <c r="H34" s="35"/>
      <c r="I34" s="122" t="s">
        <v>41</v>
      </c>
      <c r="J34" s="122" t="s">
        <v>43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44</v>
      </c>
      <c r="E35" s="113" t="s">
        <v>45</v>
      </c>
      <c r="F35" s="124">
        <f>ROUND((SUM(BE88:BE198)),  2)</f>
        <v>0</v>
      </c>
      <c r="G35" s="35"/>
      <c r="H35" s="35"/>
      <c r="I35" s="125">
        <v>0.21</v>
      </c>
      <c r="J35" s="124">
        <f>ROUND(((SUM(BE88:BE198))*I35),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46</v>
      </c>
      <c r="F36" s="124">
        <f>ROUND((SUM(BF88:BF198)),  2)</f>
        <v>0</v>
      </c>
      <c r="G36" s="35"/>
      <c r="H36" s="35"/>
      <c r="I36" s="125">
        <v>0.15</v>
      </c>
      <c r="J36" s="124">
        <f>ROUND(((SUM(BF88:BF198))*I36),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ROUND((SUM(BG88:BG198)),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48</v>
      </c>
      <c r="F38" s="124">
        <f>ROUND((SUM(BH88:BH198)),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49</v>
      </c>
      <c r="F39" s="124">
        <f>ROUND((SUM(BI88:BI198)),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50</v>
      </c>
      <c r="E41" s="128"/>
      <c r="F41" s="128"/>
      <c r="G41" s="129" t="s">
        <v>51</v>
      </c>
      <c r="H41" s="130" t="s">
        <v>52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111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83" t="str">
        <f>E7</f>
        <v>Oprava propustku v úseku Újezdec u Luhačovic - Býlnice na trati Brno - Vlárský průsmyk - 1. etapa</v>
      </c>
      <c r="F50" s="384"/>
      <c r="G50" s="384"/>
      <c r="H50" s="384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3" t="s">
        <v>108</v>
      </c>
      <c r="F52" s="385"/>
      <c r="G52" s="385"/>
      <c r="H52" s="385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109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SO 01.2 - Svršek v km 121,174</v>
      </c>
      <c r="F54" s="385"/>
      <c r="G54" s="385"/>
      <c r="H54" s="385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Šumice</v>
      </c>
      <c r="G56" s="37"/>
      <c r="H56" s="37"/>
      <c r="I56" s="30" t="s">
        <v>23</v>
      </c>
      <c r="J56" s="60">
        <f>IF(J14="","",J14)</f>
        <v>0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24</v>
      </c>
      <c r="D58" s="37"/>
      <c r="E58" s="37"/>
      <c r="F58" s="28" t="str">
        <f>E17</f>
        <v xml:space="preserve">Správa železniční dopravní cesty, s. o., </v>
      </c>
      <c r="G58" s="37"/>
      <c r="H58" s="37"/>
      <c r="I58" s="30" t="s">
        <v>31</v>
      </c>
      <c r="J58" s="33" t="str">
        <f>E23</f>
        <v>Dopravní projektování, spol. s 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>Ing. Ondřej Brozda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112</v>
      </c>
      <c r="D61" s="138"/>
      <c r="E61" s="138"/>
      <c r="F61" s="138"/>
      <c r="G61" s="138"/>
      <c r="H61" s="138"/>
      <c r="I61" s="138"/>
      <c r="J61" s="139" t="s">
        <v>113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72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114</v>
      </c>
    </row>
    <row r="64" spans="1:47" s="9" customFormat="1" ht="24.95" customHeight="1">
      <c r="B64" s="141"/>
      <c r="C64" s="142"/>
      <c r="D64" s="143" t="s">
        <v>115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593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9" customFormat="1" ht="24.95" customHeight="1">
      <c r="B66" s="141"/>
      <c r="C66" s="142"/>
      <c r="D66" s="143" t="s">
        <v>594</v>
      </c>
      <c r="E66" s="144"/>
      <c r="F66" s="144"/>
      <c r="G66" s="144"/>
      <c r="H66" s="144"/>
      <c r="I66" s="144"/>
      <c r="J66" s="145">
        <f>J185</f>
        <v>0</v>
      </c>
      <c r="K66" s="142"/>
      <c r="L66" s="146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128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6.25" customHeight="1">
      <c r="A76" s="35"/>
      <c r="B76" s="36"/>
      <c r="C76" s="37"/>
      <c r="D76" s="37"/>
      <c r="E76" s="383" t="str">
        <f>E7</f>
        <v>Oprava propustku v úseku Újezdec u Luhačovic - Býlnice na trati Brno - Vlárský průsmyk - 1. etapa</v>
      </c>
      <c r="F76" s="384"/>
      <c r="G76" s="384"/>
      <c r="H76" s="384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107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83" t="s">
        <v>108</v>
      </c>
      <c r="F78" s="385"/>
      <c r="G78" s="385"/>
      <c r="H78" s="385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109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2" t="str">
        <f>E11</f>
        <v>SO 01.2 - Svršek v km 121,174</v>
      </c>
      <c r="F80" s="385"/>
      <c r="G80" s="385"/>
      <c r="H80" s="385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>Šumice</v>
      </c>
      <c r="G82" s="37"/>
      <c r="H82" s="37"/>
      <c r="I82" s="30" t="s">
        <v>23</v>
      </c>
      <c r="J82" s="60">
        <f>IF(J14="","",J14)</f>
        <v>0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24</v>
      </c>
      <c r="D84" s="37"/>
      <c r="E84" s="37"/>
      <c r="F84" s="28" t="str">
        <f>E17</f>
        <v xml:space="preserve">Správa železniční dopravní cesty, s. o., </v>
      </c>
      <c r="G84" s="37"/>
      <c r="H84" s="37"/>
      <c r="I84" s="30" t="s">
        <v>31</v>
      </c>
      <c r="J84" s="33" t="str">
        <f>E23</f>
        <v>Dopravní projektování, spol. s r.o.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29</v>
      </c>
      <c r="D85" s="37"/>
      <c r="E85" s="37"/>
      <c r="F85" s="28" t="str">
        <f>IF(E20="","",E20)</f>
        <v>Vyplň údaj</v>
      </c>
      <c r="G85" s="37"/>
      <c r="H85" s="37"/>
      <c r="I85" s="30" t="s">
        <v>36</v>
      </c>
      <c r="J85" s="33" t="str">
        <f>E26</f>
        <v>Ing. Ondřej Brozda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129</v>
      </c>
      <c r="D87" s="155" t="s">
        <v>59</v>
      </c>
      <c r="E87" s="155" t="s">
        <v>55</v>
      </c>
      <c r="F87" s="155" t="s">
        <v>56</v>
      </c>
      <c r="G87" s="155" t="s">
        <v>130</v>
      </c>
      <c r="H87" s="155" t="s">
        <v>131</v>
      </c>
      <c r="I87" s="155" t="s">
        <v>132</v>
      </c>
      <c r="J87" s="155" t="s">
        <v>113</v>
      </c>
      <c r="K87" s="156" t="s">
        <v>133</v>
      </c>
      <c r="L87" s="157"/>
      <c r="M87" s="69" t="s">
        <v>19</v>
      </c>
      <c r="N87" s="70" t="s">
        <v>44</v>
      </c>
      <c r="O87" s="70" t="s">
        <v>134</v>
      </c>
      <c r="P87" s="70" t="s">
        <v>135</v>
      </c>
      <c r="Q87" s="70" t="s">
        <v>136</v>
      </c>
      <c r="R87" s="70" t="s">
        <v>137</v>
      </c>
      <c r="S87" s="70" t="s">
        <v>138</v>
      </c>
      <c r="T87" s="71" t="s">
        <v>139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140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P89+P185</f>
        <v>0</v>
      </c>
      <c r="Q88" s="73"/>
      <c r="R88" s="160">
        <f>R89+R185</f>
        <v>95.166499999999985</v>
      </c>
      <c r="S88" s="73"/>
      <c r="T88" s="161">
        <f>T89+T185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73</v>
      </c>
      <c r="AU88" s="18" t="s">
        <v>114</v>
      </c>
      <c r="BK88" s="162">
        <f>BK89+BK185</f>
        <v>0</v>
      </c>
    </row>
    <row r="89" spans="1:65" s="12" customFormat="1" ht="25.9" customHeight="1">
      <c r="B89" s="163"/>
      <c r="C89" s="164"/>
      <c r="D89" s="165" t="s">
        <v>73</v>
      </c>
      <c r="E89" s="166" t="s">
        <v>141</v>
      </c>
      <c r="F89" s="166" t="s">
        <v>142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</f>
        <v>0</v>
      </c>
      <c r="Q89" s="171"/>
      <c r="R89" s="172">
        <f>R90</f>
        <v>95.166499999999985</v>
      </c>
      <c r="S89" s="171"/>
      <c r="T89" s="173">
        <f>T90</f>
        <v>0</v>
      </c>
      <c r="AR89" s="174" t="s">
        <v>81</v>
      </c>
      <c r="AT89" s="175" t="s">
        <v>73</v>
      </c>
      <c r="AU89" s="175" t="s">
        <v>74</v>
      </c>
      <c r="AY89" s="174" t="s">
        <v>143</v>
      </c>
      <c r="BK89" s="176">
        <f>BK90</f>
        <v>0</v>
      </c>
    </row>
    <row r="90" spans="1:65" s="12" customFormat="1" ht="22.9" customHeight="1">
      <c r="B90" s="163"/>
      <c r="C90" s="164"/>
      <c r="D90" s="165" t="s">
        <v>73</v>
      </c>
      <c r="E90" s="177" t="s">
        <v>176</v>
      </c>
      <c r="F90" s="177" t="s">
        <v>595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SUM(P91:P184)</f>
        <v>0</v>
      </c>
      <c r="Q90" s="171"/>
      <c r="R90" s="172">
        <f>SUM(R91:R184)</f>
        <v>95.166499999999985</v>
      </c>
      <c r="S90" s="171"/>
      <c r="T90" s="173">
        <f>SUM(T91:T184)</f>
        <v>0</v>
      </c>
      <c r="AR90" s="174" t="s">
        <v>81</v>
      </c>
      <c r="AT90" s="175" t="s">
        <v>73</v>
      </c>
      <c r="AU90" s="175" t="s">
        <v>81</v>
      </c>
      <c r="AY90" s="174" t="s">
        <v>143</v>
      </c>
      <c r="BK90" s="176">
        <f>SUM(BK91:BK184)</f>
        <v>0</v>
      </c>
    </row>
    <row r="91" spans="1:65" s="2" customFormat="1" ht="24.2" customHeight="1">
      <c r="A91" s="35"/>
      <c r="B91" s="36"/>
      <c r="C91" s="179" t="s">
        <v>81</v>
      </c>
      <c r="D91" s="179" t="s">
        <v>145</v>
      </c>
      <c r="E91" s="180" t="s">
        <v>596</v>
      </c>
      <c r="F91" s="181" t="s">
        <v>597</v>
      </c>
      <c r="G91" s="182" t="s">
        <v>598</v>
      </c>
      <c r="H91" s="183">
        <v>0.438</v>
      </c>
      <c r="I91" s="184"/>
      <c r="J91" s="185">
        <f>ROUND(I91*H91,2)</f>
        <v>0</v>
      </c>
      <c r="K91" s="181" t="s">
        <v>599</v>
      </c>
      <c r="L91" s="40"/>
      <c r="M91" s="186" t="s">
        <v>19</v>
      </c>
      <c r="N91" s="187" t="s">
        <v>45</v>
      </c>
      <c r="O91" s="65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150</v>
      </c>
      <c r="AT91" s="190" t="s">
        <v>145</v>
      </c>
      <c r="AU91" s="190" t="s">
        <v>83</v>
      </c>
      <c r="AY91" s="18" t="s">
        <v>143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81</v>
      </c>
      <c r="BK91" s="191">
        <f>ROUND(I91*H91,2)</f>
        <v>0</v>
      </c>
      <c r="BL91" s="18" t="s">
        <v>150</v>
      </c>
      <c r="BM91" s="190" t="s">
        <v>600</v>
      </c>
    </row>
    <row r="92" spans="1:65" s="2" customFormat="1" ht="39">
      <c r="A92" s="35"/>
      <c r="B92" s="36"/>
      <c r="C92" s="37"/>
      <c r="D92" s="192" t="s">
        <v>152</v>
      </c>
      <c r="E92" s="37"/>
      <c r="F92" s="193" t="s">
        <v>601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152</v>
      </c>
      <c r="AU92" s="18" t="s">
        <v>83</v>
      </c>
    </row>
    <row r="93" spans="1:65" s="13" customFormat="1" ht="11.25">
      <c r="B93" s="199"/>
      <c r="C93" s="200"/>
      <c r="D93" s="192" t="s">
        <v>168</v>
      </c>
      <c r="E93" s="201" t="s">
        <v>19</v>
      </c>
      <c r="F93" s="202" t="s">
        <v>602</v>
      </c>
      <c r="G93" s="200"/>
      <c r="H93" s="203">
        <v>0.438</v>
      </c>
      <c r="I93" s="204"/>
      <c r="J93" s="200"/>
      <c r="K93" s="200"/>
      <c r="L93" s="205"/>
      <c r="M93" s="206"/>
      <c r="N93" s="207"/>
      <c r="O93" s="207"/>
      <c r="P93" s="207"/>
      <c r="Q93" s="207"/>
      <c r="R93" s="207"/>
      <c r="S93" s="207"/>
      <c r="T93" s="208"/>
      <c r="AT93" s="209" t="s">
        <v>168</v>
      </c>
      <c r="AU93" s="209" t="s">
        <v>83</v>
      </c>
      <c r="AV93" s="13" t="s">
        <v>83</v>
      </c>
      <c r="AW93" s="13" t="s">
        <v>35</v>
      </c>
      <c r="AX93" s="13" t="s">
        <v>81</v>
      </c>
      <c r="AY93" s="209" t="s">
        <v>143</v>
      </c>
    </row>
    <row r="94" spans="1:65" s="2" customFormat="1" ht="24.2" customHeight="1">
      <c r="A94" s="35"/>
      <c r="B94" s="36"/>
      <c r="C94" s="179" t="s">
        <v>83</v>
      </c>
      <c r="D94" s="179" t="s">
        <v>145</v>
      </c>
      <c r="E94" s="180" t="s">
        <v>603</v>
      </c>
      <c r="F94" s="181" t="s">
        <v>604</v>
      </c>
      <c r="G94" s="182" t="s">
        <v>148</v>
      </c>
      <c r="H94" s="183">
        <v>13</v>
      </c>
      <c r="I94" s="184"/>
      <c r="J94" s="185">
        <f>ROUND(I94*H94,2)</f>
        <v>0</v>
      </c>
      <c r="K94" s="181" t="s">
        <v>599</v>
      </c>
      <c r="L94" s="40"/>
      <c r="M94" s="186" t="s">
        <v>19</v>
      </c>
      <c r="N94" s="187" t="s">
        <v>45</v>
      </c>
      <c r="O94" s="65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0" t="s">
        <v>150</v>
      </c>
      <c r="AT94" s="190" t="s">
        <v>145</v>
      </c>
      <c r="AU94" s="190" t="s">
        <v>83</v>
      </c>
      <c r="AY94" s="18" t="s">
        <v>143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8" t="s">
        <v>81</v>
      </c>
      <c r="BK94" s="191">
        <f>ROUND(I94*H94,2)</f>
        <v>0</v>
      </c>
      <c r="BL94" s="18" t="s">
        <v>150</v>
      </c>
      <c r="BM94" s="190" t="s">
        <v>605</v>
      </c>
    </row>
    <row r="95" spans="1:65" s="2" customFormat="1" ht="48.75">
      <c r="A95" s="35"/>
      <c r="B95" s="36"/>
      <c r="C95" s="37"/>
      <c r="D95" s="192" t="s">
        <v>152</v>
      </c>
      <c r="E95" s="37"/>
      <c r="F95" s="193" t="s">
        <v>606</v>
      </c>
      <c r="G95" s="37"/>
      <c r="H95" s="37"/>
      <c r="I95" s="194"/>
      <c r="J95" s="37"/>
      <c r="K95" s="37"/>
      <c r="L95" s="40"/>
      <c r="M95" s="195"/>
      <c r="N95" s="196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152</v>
      </c>
      <c r="AU95" s="18" t="s">
        <v>83</v>
      </c>
    </row>
    <row r="96" spans="1:65" s="13" customFormat="1" ht="11.25">
      <c r="B96" s="199"/>
      <c r="C96" s="200"/>
      <c r="D96" s="192" t="s">
        <v>168</v>
      </c>
      <c r="E96" s="201" t="s">
        <v>19</v>
      </c>
      <c r="F96" s="202" t="s">
        <v>607</v>
      </c>
      <c r="G96" s="200"/>
      <c r="H96" s="203">
        <v>13</v>
      </c>
      <c r="I96" s="204"/>
      <c r="J96" s="200"/>
      <c r="K96" s="200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168</v>
      </c>
      <c r="AU96" s="209" t="s">
        <v>83</v>
      </c>
      <c r="AV96" s="13" t="s">
        <v>83</v>
      </c>
      <c r="AW96" s="13" t="s">
        <v>35</v>
      </c>
      <c r="AX96" s="13" t="s">
        <v>81</v>
      </c>
      <c r="AY96" s="209" t="s">
        <v>143</v>
      </c>
    </row>
    <row r="97" spans="1:65" s="2" customFormat="1" ht="16.5" customHeight="1">
      <c r="A97" s="35"/>
      <c r="B97" s="36"/>
      <c r="C97" s="179" t="s">
        <v>161</v>
      </c>
      <c r="D97" s="179" t="s">
        <v>145</v>
      </c>
      <c r="E97" s="180" t="s">
        <v>608</v>
      </c>
      <c r="F97" s="181" t="s">
        <v>609</v>
      </c>
      <c r="G97" s="182" t="s">
        <v>196</v>
      </c>
      <c r="H97" s="183">
        <v>1.3</v>
      </c>
      <c r="I97" s="184"/>
      <c r="J97" s="185">
        <f>ROUND(I97*H97,2)</f>
        <v>0</v>
      </c>
      <c r="K97" s="181" t="s">
        <v>599</v>
      </c>
      <c r="L97" s="40"/>
      <c r="M97" s="186" t="s">
        <v>19</v>
      </c>
      <c r="N97" s="187" t="s">
        <v>45</v>
      </c>
      <c r="O97" s="65"/>
      <c r="P97" s="188">
        <f>O97*H97</f>
        <v>0</v>
      </c>
      <c r="Q97" s="188">
        <v>0</v>
      </c>
      <c r="R97" s="188">
        <f>Q97*H97</f>
        <v>0</v>
      </c>
      <c r="S97" s="188">
        <v>0</v>
      </c>
      <c r="T97" s="189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0" t="s">
        <v>150</v>
      </c>
      <c r="AT97" s="190" t="s">
        <v>145</v>
      </c>
      <c r="AU97" s="190" t="s">
        <v>83</v>
      </c>
      <c r="AY97" s="18" t="s">
        <v>143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8" t="s">
        <v>81</v>
      </c>
      <c r="BK97" s="191">
        <f>ROUND(I97*H97,2)</f>
        <v>0</v>
      </c>
      <c r="BL97" s="18" t="s">
        <v>150</v>
      </c>
      <c r="BM97" s="190" t="s">
        <v>610</v>
      </c>
    </row>
    <row r="98" spans="1:65" s="2" customFormat="1" ht="48.75">
      <c r="A98" s="35"/>
      <c r="B98" s="36"/>
      <c r="C98" s="37"/>
      <c r="D98" s="192" t="s">
        <v>152</v>
      </c>
      <c r="E98" s="37"/>
      <c r="F98" s="193" t="s">
        <v>611</v>
      </c>
      <c r="G98" s="37"/>
      <c r="H98" s="37"/>
      <c r="I98" s="194"/>
      <c r="J98" s="37"/>
      <c r="K98" s="37"/>
      <c r="L98" s="40"/>
      <c r="M98" s="195"/>
      <c r="N98" s="196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152</v>
      </c>
      <c r="AU98" s="18" t="s">
        <v>83</v>
      </c>
    </row>
    <row r="99" spans="1:65" s="13" customFormat="1" ht="11.25">
      <c r="B99" s="199"/>
      <c r="C99" s="200"/>
      <c r="D99" s="192" t="s">
        <v>168</v>
      </c>
      <c r="E99" s="201" t="s">
        <v>19</v>
      </c>
      <c r="F99" s="202" t="s">
        <v>612</v>
      </c>
      <c r="G99" s="200"/>
      <c r="H99" s="203">
        <v>1.3</v>
      </c>
      <c r="I99" s="204"/>
      <c r="J99" s="200"/>
      <c r="K99" s="200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168</v>
      </c>
      <c r="AU99" s="209" t="s">
        <v>83</v>
      </c>
      <c r="AV99" s="13" t="s">
        <v>83</v>
      </c>
      <c r="AW99" s="13" t="s">
        <v>35</v>
      </c>
      <c r="AX99" s="13" t="s">
        <v>74</v>
      </c>
      <c r="AY99" s="209" t="s">
        <v>143</v>
      </c>
    </row>
    <row r="100" spans="1:65" s="14" customFormat="1" ht="11.25">
      <c r="B100" s="211"/>
      <c r="C100" s="212"/>
      <c r="D100" s="192" t="s">
        <v>168</v>
      </c>
      <c r="E100" s="213" t="s">
        <v>19</v>
      </c>
      <c r="F100" s="214" t="s">
        <v>192</v>
      </c>
      <c r="G100" s="212"/>
      <c r="H100" s="215">
        <v>1.3</v>
      </c>
      <c r="I100" s="216"/>
      <c r="J100" s="212"/>
      <c r="K100" s="212"/>
      <c r="L100" s="217"/>
      <c r="M100" s="218"/>
      <c r="N100" s="219"/>
      <c r="O100" s="219"/>
      <c r="P100" s="219"/>
      <c r="Q100" s="219"/>
      <c r="R100" s="219"/>
      <c r="S100" s="219"/>
      <c r="T100" s="220"/>
      <c r="AT100" s="221" t="s">
        <v>168</v>
      </c>
      <c r="AU100" s="221" t="s">
        <v>83</v>
      </c>
      <c r="AV100" s="14" t="s">
        <v>150</v>
      </c>
      <c r="AW100" s="14" t="s">
        <v>35</v>
      </c>
      <c r="AX100" s="14" t="s">
        <v>81</v>
      </c>
      <c r="AY100" s="221" t="s">
        <v>143</v>
      </c>
    </row>
    <row r="101" spans="1:65" s="2" customFormat="1" ht="16.5" customHeight="1">
      <c r="A101" s="35"/>
      <c r="B101" s="36"/>
      <c r="C101" s="222" t="s">
        <v>150</v>
      </c>
      <c r="D101" s="222" t="s">
        <v>258</v>
      </c>
      <c r="E101" s="223" t="s">
        <v>613</v>
      </c>
      <c r="F101" s="224" t="s">
        <v>614</v>
      </c>
      <c r="G101" s="225" t="s">
        <v>245</v>
      </c>
      <c r="H101" s="226">
        <v>2.34</v>
      </c>
      <c r="I101" s="227"/>
      <c r="J101" s="228">
        <f>ROUND(I101*H101,2)</f>
        <v>0</v>
      </c>
      <c r="K101" s="224" t="s">
        <v>599</v>
      </c>
      <c r="L101" s="229"/>
      <c r="M101" s="230" t="s">
        <v>19</v>
      </c>
      <c r="N101" s="231" t="s">
        <v>45</v>
      </c>
      <c r="O101" s="65"/>
      <c r="P101" s="188">
        <f>O101*H101</f>
        <v>0</v>
      </c>
      <c r="Q101" s="188">
        <v>1</v>
      </c>
      <c r="R101" s="188">
        <f>Q101*H101</f>
        <v>2.34</v>
      </c>
      <c r="S101" s="188">
        <v>0</v>
      </c>
      <c r="T101" s="189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0" t="s">
        <v>201</v>
      </c>
      <c r="AT101" s="190" t="s">
        <v>258</v>
      </c>
      <c r="AU101" s="190" t="s">
        <v>83</v>
      </c>
      <c r="AY101" s="18" t="s">
        <v>143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8" t="s">
        <v>81</v>
      </c>
      <c r="BK101" s="191">
        <f>ROUND(I101*H101,2)</f>
        <v>0</v>
      </c>
      <c r="BL101" s="18" t="s">
        <v>150</v>
      </c>
      <c r="BM101" s="190" t="s">
        <v>615</v>
      </c>
    </row>
    <row r="102" spans="1:65" s="2" customFormat="1" ht="11.25">
      <c r="A102" s="35"/>
      <c r="B102" s="36"/>
      <c r="C102" s="37"/>
      <c r="D102" s="192" t="s">
        <v>152</v>
      </c>
      <c r="E102" s="37"/>
      <c r="F102" s="193" t="s">
        <v>614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152</v>
      </c>
      <c r="AU102" s="18" t="s">
        <v>83</v>
      </c>
    </row>
    <row r="103" spans="1:65" s="13" customFormat="1" ht="11.25">
      <c r="B103" s="199"/>
      <c r="C103" s="200"/>
      <c r="D103" s="192" t="s">
        <v>168</v>
      </c>
      <c r="E103" s="201" t="s">
        <v>19</v>
      </c>
      <c r="F103" s="202" t="s">
        <v>616</v>
      </c>
      <c r="G103" s="200"/>
      <c r="H103" s="203">
        <v>2.34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168</v>
      </c>
      <c r="AU103" s="209" t="s">
        <v>83</v>
      </c>
      <c r="AV103" s="13" t="s">
        <v>83</v>
      </c>
      <c r="AW103" s="13" t="s">
        <v>35</v>
      </c>
      <c r="AX103" s="13" t="s">
        <v>81</v>
      </c>
      <c r="AY103" s="209" t="s">
        <v>143</v>
      </c>
    </row>
    <row r="104" spans="1:65" s="2" customFormat="1" ht="24.2" customHeight="1">
      <c r="A104" s="35"/>
      <c r="B104" s="36"/>
      <c r="C104" s="179" t="s">
        <v>176</v>
      </c>
      <c r="D104" s="179" t="s">
        <v>145</v>
      </c>
      <c r="E104" s="180" t="s">
        <v>617</v>
      </c>
      <c r="F104" s="181" t="s">
        <v>618</v>
      </c>
      <c r="G104" s="182" t="s">
        <v>196</v>
      </c>
      <c r="H104" s="183">
        <v>26.454999999999998</v>
      </c>
      <c r="I104" s="184"/>
      <c r="J104" s="185">
        <f>ROUND(I104*H104,2)</f>
        <v>0</v>
      </c>
      <c r="K104" s="181" t="s">
        <v>599</v>
      </c>
      <c r="L104" s="40"/>
      <c r="M104" s="186" t="s">
        <v>19</v>
      </c>
      <c r="N104" s="187" t="s">
        <v>45</v>
      </c>
      <c r="O104" s="65"/>
      <c r="P104" s="188">
        <f>O104*H104</f>
        <v>0</v>
      </c>
      <c r="Q104" s="188">
        <v>0</v>
      </c>
      <c r="R104" s="188">
        <f>Q104*H104</f>
        <v>0</v>
      </c>
      <c r="S104" s="188">
        <v>0</v>
      </c>
      <c r="T104" s="18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150</v>
      </c>
      <c r="AT104" s="190" t="s">
        <v>145</v>
      </c>
      <c r="AU104" s="190" t="s">
        <v>83</v>
      </c>
      <c r="AY104" s="18" t="s">
        <v>143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81</v>
      </c>
      <c r="BK104" s="191">
        <f>ROUND(I104*H104,2)</f>
        <v>0</v>
      </c>
      <c r="BL104" s="18" t="s">
        <v>150</v>
      </c>
      <c r="BM104" s="190" t="s">
        <v>619</v>
      </c>
    </row>
    <row r="105" spans="1:65" s="2" customFormat="1" ht="48.75">
      <c r="A105" s="35"/>
      <c r="B105" s="36"/>
      <c r="C105" s="37"/>
      <c r="D105" s="192" t="s">
        <v>152</v>
      </c>
      <c r="E105" s="37"/>
      <c r="F105" s="193" t="s">
        <v>620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152</v>
      </c>
      <c r="AU105" s="18" t="s">
        <v>83</v>
      </c>
    </row>
    <row r="106" spans="1:65" s="2" customFormat="1" ht="29.25">
      <c r="A106" s="35"/>
      <c r="B106" s="36"/>
      <c r="C106" s="37"/>
      <c r="D106" s="192" t="s">
        <v>183</v>
      </c>
      <c r="E106" s="37"/>
      <c r="F106" s="210" t="s">
        <v>621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183</v>
      </c>
      <c r="AU106" s="18" t="s">
        <v>83</v>
      </c>
    </row>
    <row r="107" spans="1:65" s="13" customFormat="1" ht="22.5">
      <c r="B107" s="199"/>
      <c r="C107" s="200"/>
      <c r="D107" s="192" t="s">
        <v>168</v>
      </c>
      <c r="E107" s="201" t="s">
        <v>19</v>
      </c>
      <c r="F107" s="202" t="s">
        <v>622</v>
      </c>
      <c r="G107" s="200"/>
      <c r="H107" s="203">
        <v>26.454999999999998</v>
      </c>
      <c r="I107" s="204"/>
      <c r="J107" s="200"/>
      <c r="K107" s="200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168</v>
      </c>
      <c r="AU107" s="209" t="s">
        <v>83</v>
      </c>
      <c r="AV107" s="13" t="s">
        <v>83</v>
      </c>
      <c r="AW107" s="13" t="s">
        <v>35</v>
      </c>
      <c r="AX107" s="13" t="s">
        <v>81</v>
      </c>
      <c r="AY107" s="209" t="s">
        <v>143</v>
      </c>
    </row>
    <row r="108" spans="1:65" s="2" customFormat="1" ht="16.5" customHeight="1">
      <c r="A108" s="35"/>
      <c r="B108" s="36"/>
      <c r="C108" s="179" t="s">
        <v>185</v>
      </c>
      <c r="D108" s="179" t="s">
        <v>145</v>
      </c>
      <c r="E108" s="180" t="s">
        <v>623</v>
      </c>
      <c r="F108" s="181" t="s">
        <v>624</v>
      </c>
      <c r="G108" s="182" t="s">
        <v>196</v>
      </c>
      <c r="H108" s="183">
        <v>26.454999999999998</v>
      </c>
      <c r="I108" s="184"/>
      <c r="J108" s="185">
        <f>ROUND(I108*H108,2)</f>
        <v>0</v>
      </c>
      <c r="K108" s="181" t="s">
        <v>599</v>
      </c>
      <c r="L108" s="40"/>
      <c r="M108" s="186" t="s">
        <v>19</v>
      </c>
      <c r="N108" s="187" t="s">
        <v>45</v>
      </c>
      <c r="O108" s="65"/>
      <c r="P108" s="188">
        <f>O108*H108</f>
        <v>0</v>
      </c>
      <c r="Q108" s="188">
        <v>0</v>
      </c>
      <c r="R108" s="188">
        <f>Q108*H108</f>
        <v>0</v>
      </c>
      <c r="S108" s="188">
        <v>0</v>
      </c>
      <c r="T108" s="189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0" t="s">
        <v>150</v>
      </c>
      <c r="AT108" s="190" t="s">
        <v>145</v>
      </c>
      <c r="AU108" s="190" t="s">
        <v>83</v>
      </c>
      <c r="AY108" s="18" t="s">
        <v>143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8" t="s">
        <v>81</v>
      </c>
      <c r="BK108" s="191">
        <f>ROUND(I108*H108,2)</f>
        <v>0</v>
      </c>
      <c r="BL108" s="18" t="s">
        <v>150</v>
      </c>
      <c r="BM108" s="190" t="s">
        <v>625</v>
      </c>
    </row>
    <row r="109" spans="1:65" s="2" customFormat="1" ht="78">
      <c r="A109" s="35"/>
      <c r="B109" s="36"/>
      <c r="C109" s="37"/>
      <c r="D109" s="192" t="s">
        <v>152</v>
      </c>
      <c r="E109" s="37"/>
      <c r="F109" s="193" t="s">
        <v>626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152</v>
      </c>
      <c r="AU109" s="18" t="s">
        <v>83</v>
      </c>
    </row>
    <row r="110" spans="1:65" s="13" customFormat="1" ht="22.5">
      <c r="B110" s="199"/>
      <c r="C110" s="200"/>
      <c r="D110" s="192" t="s">
        <v>168</v>
      </c>
      <c r="E110" s="201" t="s">
        <v>19</v>
      </c>
      <c r="F110" s="202" t="s">
        <v>627</v>
      </c>
      <c r="G110" s="200"/>
      <c r="H110" s="203">
        <v>26.454999999999998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168</v>
      </c>
      <c r="AU110" s="209" t="s">
        <v>83</v>
      </c>
      <c r="AV110" s="13" t="s">
        <v>83</v>
      </c>
      <c r="AW110" s="13" t="s">
        <v>35</v>
      </c>
      <c r="AX110" s="13" t="s">
        <v>81</v>
      </c>
      <c r="AY110" s="209" t="s">
        <v>143</v>
      </c>
    </row>
    <row r="111" spans="1:65" s="2" customFormat="1" ht="24.2" customHeight="1">
      <c r="A111" s="35"/>
      <c r="B111" s="36"/>
      <c r="C111" s="179" t="s">
        <v>193</v>
      </c>
      <c r="D111" s="179" t="s">
        <v>145</v>
      </c>
      <c r="E111" s="180" t="s">
        <v>628</v>
      </c>
      <c r="F111" s="181" t="s">
        <v>629</v>
      </c>
      <c r="G111" s="182" t="s">
        <v>598</v>
      </c>
      <c r="H111" s="183">
        <v>0.438</v>
      </c>
      <c r="I111" s="184"/>
      <c r="J111" s="185">
        <f>ROUND(I111*H111,2)</f>
        <v>0</v>
      </c>
      <c r="K111" s="181" t="s">
        <v>599</v>
      </c>
      <c r="L111" s="40"/>
      <c r="M111" s="186" t="s">
        <v>19</v>
      </c>
      <c r="N111" s="187" t="s">
        <v>45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150</v>
      </c>
      <c r="AT111" s="190" t="s">
        <v>145</v>
      </c>
      <c r="AU111" s="190" t="s">
        <v>83</v>
      </c>
      <c r="AY111" s="18" t="s">
        <v>143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81</v>
      </c>
      <c r="BK111" s="191">
        <f>ROUND(I111*H111,2)</f>
        <v>0</v>
      </c>
      <c r="BL111" s="18" t="s">
        <v>150</v>
      </c>
      <c r="BM111" s="190" t="s">
        <v>630</v>
      </c>
    </row>
    <row r="112" spans="1:65" s="2" customFormat="1" ht="48.75">
      <c r="A112" s="35"/>
      <c r="B112" s="36"/>
      <c r="C112" s="37"/>
      <c r="D112" s="192" t="s">
        <v>152</v>
      </c>
      <c r="E112" s="37"/>
      <c r="F112" s="193" t="s">
        <v>631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152</v>
      </c>
      <c r="AU112" s="18" t="s">
        <v>83</v>
      </c>
    </row>
    <row r="113" spans="1:65" s="2" customFormat="1" ht="16.5" customHeight="1">
      <c r="A113" s="35"/>
      <c r="B113" s="36"/>
      <c r="C113" s="179" t="s">
        <v>201</v>
      </c>
      <c r="D113" s="179" t="s">
        <v>145</v>
      </c>
      <c r="E113" s="180" t="s">
        <v>632</v>
      </c>
      <c r="F113" s="181" t="s">
        <v>633</v>
      </c>
      <c r="G113" s="182" t="s">
        <v>196</v>
      </c>
      <c r="H113" s="183">
        <v>36.051000000000002</v>
      </c>
      <c r="I113" s="184"/>
      <c r="J113" s="185">
        <f>ROUND(I113*H113,2)</f>
        <v>0</v>
      </c>
      <c r="K113" s="181" t="s">
        <v>599</v>
      </c>
      <c r="L113" s="40"/>
      <c r="M113" s="186" t="s">
        <v>19</v>
      </c>
      <c r="N113" s="187" t="s">
        <v>45</v>
      </c>
      <c r="O113" s="65"/>
      <c r="P113" s="188">
        <f>O113*H113</f>
        <v>0</v>
      </c>
      <c r="Q113" s="188">
        <v>0</v>
      </c>
      <c r="R113" s="188">
        <f>Q113*H113</f>
        <v>0</v>
      </c>
      <c r="S113" s="188">
        <v>0</v>
      </c>
      <c r="T113" s="189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0" t="s">
        <v>150</v>
      </c>
      <c r="AT113" s="190" t="s">
        <v>145</v>
      </c>
      <c r="AU113" s="190" t="s">
        <v>83</v>
      </c>
      <c r="AY113" s="18" t="s">
        <v>143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8" t="s">
        <v>81</v>
      </c>
      <c r="BK113" s="191">
        <f>ROUND(I113*H113,2)</f>
        <v>0</v>
      </c>
      <c r="BL113" s="18" t="s">
        <v>150</v>
      </c>
      <c r="BM113" s="190" t="s">
        <v>634</v>
      </c>
    </row>
    <row r="114" spans="1:65" s="2" customFormat="1" ht="48.75">
      <c r="A114" s="35"/>
      <c r="B114" s="36"/>
      <c r="C114" s="37"/>
      <c r="D114" s="192" t="s">
        <v>152</v>
      </c>
      <c r="E114" s="37"/>
      <c r="F114" s="193" t="s">
        <v>635</v>
      </c>
      <c r="G114" s="37"/>
      <c r="H114" s="37"/>
      <c r="I114" s="194"/>
      <c r="J114" s="37"/>
      <c r="K114" s="37"/>
      <c r="L114" s="40"/>
      <c r="M114" s="195"/>
      <c r="N114" s="196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152</v>
      </c>
      <c r="AU114" s="18" t="s">
        <v>83</v>
      </c>
    </row>
    <row r="115" spans="1:65" s="13" customFormat="1" ht="22.5">
      <c r="B115" s="199"/>
      <c r="C115" s="200"/>
      <c r="D115" s="192" t="s">
        <v>168</v>
      </c>
      <c r="E115" s="201" t="s">
        <v>19</v>
      </c>
      <c r="F115" s="202" t="s">
        <v>636</v>
      </c>
      <c r="G115" s="200"/>
      <c r="H115" s="203">
        <v>36.051000000000002</v>
      </c>
      <c r="I115" s="204"/>
      <c r="J115" s="200"/>
      <c r="K115" s="200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168</v>
      </c>
      <c r="AU115" s="209" t="s">
        <v>83</v>
      </c>
      <c r="AV115" s="13" t="s">
        <v>83</v>
      </c>
      <c r="AW115" s="13" t="s">
        <v>35</v>
      </c>
      <c r="AX115" s="13" t="s">
        <v>74</v>
      </c>
      <c r="AY115" s="209" t="s">
        <v>143</v>
      </c>
    </row>
    <row r="116" spans="1:65" s="15" customFormat="1" ht="22.5">
      <c r="B116" s="232"/>
      <c r="C116" s="233"/>
      <c r="D116" s="192" t="s">
        <v>168</v>
      </c>
      <c r="E116" s="234" t="s">
        <v>19</v>
      </c>
      <c r="F116" s="235" t="s">
        <v>637</v>
      </c>
      <c r="G116" s="233"/>
      <c r="H116" s="234" t="s">
        <v>19</v>
      </c>
      <c r="I116" s="236"/>
      <c r="J116" s="233"/>
      <c r="K116" s="233"/>
      <c r="L116" s="237"/>
      <c r="M116" s="238"/>
      <c r="N116" s="239"/>
      <c r="O116" s="239"/>
      <c r="P116" s="239"/>
      <c r="Q116" s="239"/>
      <c r="R116" s="239"/>
      <c r="S116" s="239"/>
      <c r="T116" s="240"/>
      <c r="AT116" s="241" t="s">
        <v>168</v>
      </c>
      <c r="AU116" s="241" t="s">
        <v>83</v>
      </c>
      <c r="AV116" s="15" t="s">
        <v>81</v>
      </c>
      <c r="AW116" s="15" t="s">
        <v>35</v>
      </c>
      <c r="AX116" s="15" t="s">
        <v>74</v>
      </c>
      <c r="AY116" s="241" t="s">
        <v>143</v>
      </c>
    </row>
    <row r="117" spans="1:65" s="14" customFormat="1" ht="11.25">
      <c r="B117" s="211"/>
      <c r="C117" s="212"/>
      <c r="D117" s="192" t="s">
        <v>168</v>
      </c>
      <c r="E117" s="213" t="s">
        <v>19</v>
      </c>
      <c r="F117" s="214" t="s">
        <v>192</v>
      </c>
      <c r="G117" s="212"/>
      <c r="H117" s="215">
        <v>36.051000000000002</v>
      </c>
      <c r="I117" s="216"/>
      <c r="J117" s="212"/>
      <c r="K117" s="212"/>
      <c r="L117" s="217"/>
      <c r="M117" s="218"/>
      <c r="N117" s="219"/>
      <c r="O117" s="219"/>
      <c r="P117" s="219"/>
      <c r="Q117" s="219"/>
      <c r="R117" s="219"/>
      <c r="S117" s="219"/>
      <c r="T117" s="220"/>
      <c r="AT117" s="221" t="s">
        <v>168</v>
      </c>
      <c r="AU117" s="221" t="s">
        <v>83</v>
      </c>
      <c r="AV117" s="14" t="s">
        <v>150</v>
      </c>
      <c r="AW117" s="14" t="s">
        <v>35</v>
      </c>
      <c r="AX117" s="14" t="s">
        <v>81</v>
      </c>
      <c r="AY117" s="221" t="s">
        <v>143</v>
      </c>
    </row>
    <row r="118" spans="1:65" s="2" customFormat="1" ht="16.5" customHeight="1">
      <c r="A118" s="35"/>
      <c r="B118" s="36"/>
      <c r="C118" s="222" t="s">
        <v>208</v>
      </c>
      <c r="D118" s="222" t="s">
        <v>258</v>
      </c>
      <c r="E118" s="223" t="s">
        <v>638</v>
      </c>
      <c r="F118" s="224" t="s">
        <v>639</v>
      </c>
      <c r="G118" s="225" t="s">
        <v>245</v>
      </c>
      <c r="H118" s="226">
        <v>91.346999999999994</v>
      </c>
      <c r="I118" s="227"/>
      <c r="J118" s="228">
        <f>ROUND(I118*H118,2)</f>
        <v>0</v>
      </c>
      <c r="K118" s="224" t="s">
        <v>599</v>
      </c>
      <c r="L118" s="229"/>
      <c r="M118" s="230" t="s">
        <v>19</v>
      </c>
      <c r="N118" s="231" t="s">
        <v>45</v>
      </c>
      <c r="O118" s="65"/>
      <c r="P118" s="188">
        <f>O118*H118</f>
        <v>0</v>
      </c>
      <c r="Q118" s="188">
        <v>1</v>
      </c>
      <c r="R118" s="188">
        <f>Q118*H118</f>
        <v>91.346999999999994</v>
      </c>
      <c r="S118" s="188">
        <v>0</v>
      </c>
      <c r="T118" s="18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0" t="s">
        <v>201</v>
      </c>
      <c r="AT118" s="190" t="s">
        <v>258</v>
      </c>
      <c r="AU118" s="190" t="s">
        <v>83</v>
      </c>
      <c r="AY118" s="18" t="s">
        <v>143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8" t="s">
        <v>81</v>
      </c>
      <c r="BK118" s="191">
        <f>ROUND(I118*H118,2)</f>
        <v>0</v>
      </c>
      <c r="BL118" s="18" t="s">
        <v>150</v>
      </c>
      <c r="BM118" s="190" t="s">
        <v>640</v>
      </c>
    </row>
    <row r="119" spans="1:65" s="2" customFormat="1" ht="11.25">
      <c r="A119" s="35"/>
      <c r="B119" s="36"/>
      <c r="C119" s="37"/>
      <c r="D119" s="192" t="s">
        <v>152</v>
      </c>
      <c r="E119" s="37"/>
      <c r="F119" s="193" t="s">
        <v>639</v>
      </c>
      <c r="G119" s="37"/>
      <c r="H119" s="37"/>
      <c r="I119" s="194"/>
      <c r="J119" s="37"/>
      <c r="K119" s="37"/>
      <c r="L119" s="40"/>
      <c r="M119" s="195"/>
      <c r="N119" s="196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152</v>
      </c>
      <c r="AU119" s="18" t="s">
        <v>83</v>
      </c>
    </row>
    <row r="120" spans="1:65" s="13" customFormat="1" ht="11.25">
      <c r="B120" s="199"/>
      <c r="C120" s="200"/>
      <c r="D120" s="192" t="s">
        <v>168</v>
      </c>
      <c r="E120" s="201" t="s">
        <v>19</v>
      </c>
      <c r="F120" s="202" t="s">
        <v>641</v>
      </c>
      <c r="G120" s="200"/>
      <c r="H120" s="203">
        <v>91.346999999999994</v>
      </c>
      <c r="I120" s="204"/>
      <c r="J120" s="200"/>
      <c r="K120" s="200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168</v>
      </c>
      <c r="AU120" s="209" t="s">
        <v>83</v>
      </c>
      <c r="AV120" s="13" t="s">
        <v>83</v>
      </c>
      <c r="AW120" s="13" t="s">
        <v>35</v>
      </c>
      <c r="AX120" s="13" t="s">
        <v>81</v>
      </c>
      <c r="AY120" s="209" t="s">
        <v>143</v>
      </c>
    </row>
    <row r="121" spans="1:65" s="2" customFormat="1" ht="16.5" customHeight="1">
      <c r="A121" s="35"/>
      <c r="B121" s="36"/>
      <c r="C121" s="179" t="s">
        <v>214</v>
      </c>
      <c r="D121" s="179" t="s">
        <v>145</v>
      </c>
      <c r="E121" s="180" t="s">
        <v>642</v>
      </c>
      <c r="F121" s="181" t="s">
        <v>643</v>
      </c>
      <c r="G121" s="182" t="s">
        <v>399</v>
      </c>
      <c r="H121" s="183">
        <v>22</v>
      </c>
      <c r="I121" s="184"/>
      <c r="J121" s="185">
        <f>ROUND(I121*H121,2)</f>
        <v>0</v>
      </c>
      <c r="K121" s="181" t="s">
        <v>599</v>
      </c>
      <c r="L121" s="40"/>
      <c r="M121" s="186" t="s">
        <v>19</v>
      </c>
      <c r="N121" s="187" t="s">
        <v>45</v>
      </c>
      <c r="O121" s="65"/>
      <c r="P121" s="188">
        <f>O121*H121</f>
        <v>0</v>
      </c>
      <c r="Q121" s="188">
        <v>0</v>
      </c>
      <c r="R121" s="188">
        <f>Q121*H121</f>
        <v>0</v>
      </c>
      <c r="S121" s="188">
        <v>0</v>
      </c>
      <c r="T121" s="18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0" t="s">
        <v>150</v>
      </c>
      <c r="AT121" s="190" t="s">
        <v>145</v>
      </c>
      <c r="AU121" s="190" t="s">
        <v>83</v>
      </c>
      <c r="AY121" s="18" t="s">
        <v>143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8" t="s">
        <v>81</v>
      </c>
      <c r="BK121" s="191">
        <f>ROUND(I121*H121,2)</f>
        <v>0</v>
      </c>
      <c r="BL121" s="18" t="s">
        <v>150</v>
      </c>
      <c r="BM121" s="190" t="s">
        <v>644</v>
      </c>
    </row>
    <row r="122" spans="1:65" s="2" customFormat="1" ht="48.75">
      <c r="A122" s="35"/>
      <c r="B122" s="36"/>
      <c r="C122" s="37"/>
      <c r="D122" s="192" t="s">
        <v>152</v>
      </c>
      <c r="E122" s="37"/>
      <c r="F122" s="193" t="s">
        <v>645</v>
      </c>
      <c r="G122" s="37"/>
      <c r="H122" s="37"/>
      <c r="I122" s="194"/>
      <c r="J122" s="37"/>
      <c r="K122" s="37"/>
      <c r="L122" s="40"/>
      <c r="M122" s="195"/>
      <c r="N122" s="196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152</v>
      </c>
      <c r="AU122" s="18" t="s">
        <v>83</v>
      </c>
    </row>
    <row r="123" spans="1:65" s="2" customFormat="1" ht="16.5" customHeight="1">
      <c r="A123" s="35"/>
      <c r="B123" s="36"/>
      <c r="C123" s="222" t="s">
        <v>221</v>
      </c>
      <c r="D123" s="222" t="s">
        <v>258</v>
      </c>
      <c r="E123" s="223" t="s">
        <v>646</v>
      </c>
      <c r="F123" s="224" t="s">
        <v>647</v>
      </c>
      <c r="G123" s="225" t="s">
        <v>399</v>
      </c>
      <c r="H123" s="226">
        <v>176</v>
      </c>
      <c r="I123" s="227"/>
      <c r="J123" s="228">
        <f>ROUND(I123*H123,2)</f>
        <v>0</v>
      </c>
      <c r="K123" s="224" t="s">
        <v>599</v>
      </c>
      <c r="L123" s="229"/>
      <c r="M123" s="230" t="s">
        <v>19</v>
      </c>
      <c r="N123" s="231" t="s">
        <v>45</v>
      </c>
      <c r="O123" s="65"/>
      <c r="P123" s="188">
        <f>O123*H123</f>
        <v>0</v>
      </c>
      <c r="Q123" s="188">
        <v>4.0000000000000003E-5</v>
      </c>
      <c r="R123" s="188">
        <f>Q123*H123</f>
        <v>7.0400000000000003E-3</v>
      </c>
      <c r="S123" s="188">
        <v>0</v>
      </c>
      <c r="T123" s="18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0" t="s">
        <v>201</v>
      </c>
      <c r="AT123" s="190" t="s">
        <v>258</v>
      </c>
      <c r="AU123" s="190" t="s">
        <v>83</v>
      </c>
      <c r="AY123" s="18" t="s">
        <v>143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8" t="s">
        <v>81</v>
      </c>
      <c r="BK123" s="191">
        <f>ROUND(I123*H123,2)</f>
        <v>0</v>
      </c>
      <c r="BL123" s="18" t="s">
        <v>150</v>
      </c>
      <c r="BM123" s="190" t="s">
        <v>648</v>
      </c>
    </row>
    <row r="124" spans="1:65" s="2" customFormat="1" ht="11.25">
      <c r="A124" s="35"/>
      <c r="B124" s="36"/>
      <c r="C124" s="37"/>
      <c r="D124" s="192" t="s">
        <v>152</v>
      </c>
      <c r="E124" s="37"/>
      <c r="F124" s="193" t="s">
        <v>649</v>
      </c>
      <c r="G124" s="37"/>
      <c r="H124" s="37"/>
      <c r="I124" s="194"/>
      <c r="J124" s="37"/>
      <c r="K124" s="37"/>
      <c r="L124" s="40"/>
      <c r="M124" s="195"/>
      <c r="N124" s="19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152</v>
      </c>
      <c r="AU124" s="18" t="s">
        <v>83</v>
      </c>
    </row>
    <row r="125" spans="1:65" s="15" customFormat="1" ht="22.5">
      <c r="B125" s="232"/>
      <c r="C125" s="233"/>
      <c r="D125" s="192" t="s">
        <v>168</v>
      </c>
      <c r="E125" s="234" t="s">
        <v>19</v>
      </c>
      <c r="F125" s="235" t="s">
        <v>650</v>
      </c>
      <c r="G125" s="233"/>
      <c r="H125" s="234" t="s">
        <v>19</v>
      </c>
      <c r="I125" s="236"/>
      <c r="J125" s="233"/>
      <c r="K125" s="233"/>
      <c r="L125" s="237"/>
      <c r="M125" s="238"/>
      <c r="N125" s="239"/>
      <c r="O125" s="239"/>
      <c r="P125" s="239"/>
      <c r="Q125" s="239"/>
      <c r="R125" s="239"/>
      <c r="S125" s="239"/>
      <c r="T125" s="240"/>
      <c r="AT125" s="241" t="s">
        <v>168</v>
      </c>
      <c r="AU125" s="241" t="s">
        <v>83</v>
      </c>
      <c r="AV125" s="15" t="s">
        <v>81</v>
      </c>
      <c r="AW125" s="15" t="s">
        <v>35</v>
      </c>
      <c r="AX125" s="15" t="s">
        <v>74</v>
      </c>
      <c r="AY125" s="241" t="s">
        <v>143</v>
      </c>
    </row>
    <row r="126" spans="1:65" s="13" customFormat="1" ht="11.25">
      <c r="B126" s="199"/>
      <c r="C126" s="200"/>
      <c r="D126" s="192" t="s">
        <v>168</v>
      </c>
      <c r="E126" s="201" t="s">
        <v>19</v>
      </c>
      <c r="F126" s="202" t="s">
        <v>651</v>
      </c>
      <c r="G126" s="200"/>
      <c r="H126" s="203">
        <v>176</v>
      </c>
      <c r="I126" s="204"/>
      <c r="J126" s="200"/>
      <c r="K126" s="200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168</v>
      </c>
      <c r="AU126" s="209" t="s">
        <v>83</v>
      </c>
      <c r="AV126" s="13" t="s">
        <v>83</v>
      </c>
      <c r="AW126" s="13" t="s">
        <v>35</v>
      </c>
      <c r="AX126" s="13" t="s">
        <v>81</v>
      </c>
      <c r="AY126" s="209" t="s">
        <v>143</v>
      </c>
    </row>
    <row r="127" spans="1:65" s="2" customFormat="1" ht="24.2" customHeight="1">
      <c r="A127" s="35"/>
      <c r="B127" s="36"/>
      <c r="C127" s="179" t="s">
        <v>228</v>
      </c>
      <c r="D127" s="179" t="s">
        <v>145</v>
      </c>
      <c r="E127" s="180" t="s">
        <v>652</v>
      </c>
      <c r="F127" s="181" t="s">
        <v>653</v>
      </c>
      <c r="G127" s="182" t="s">
        <v>598</v>
      </c>
      <c r="H127" s="183">
        <v>1.2999999999999999E-2</v>
      </c>
      <c r="I127" s="184"/>
      <c r="J127" s="185">
        <f>ROUND(I127*H127,2)</f>
        <v>0</v>
      </c>
      <c r="K127" s="181" t="s">
        <v>599</v>
      </c>
      <c r="L127" s="40"/>
      <c r="M127" s="186" t="s">
        <v>19</v>
      </c>
      <c r="N127" s="187" t="s">
        <v>45</v>
      </c>
      <c r="O127" s="65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0" t="s">
        <v>150</v>
      </c>
      <c r="AT127" s="190" t="s">
        <v>145</v>
      </c>
      <c r="AU127" s="190" t="s">
        <v>83</v>
      </c>
      <c r="AY127" s="18" t="s">
        <v>143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8" t="s">
        <v>81</v>
      </c>
      <c r="BK127" s="191">
        <f>ROUND(I127*H127,2)</f>
        <v>0</v>
      </c>
      <c r="BL127" s="18" t="s">
        <v>150</v>
      </c>
      <c r="BM127" s="190" t="s">
        <v>654</v>
      </c>
    </row>
    <row r="128" spans="1:65" s="2" customFormat="1" ht="48.75">
      <c r="A128" s="35"/>
      <c r="B128" s="36"/>
      <c r="C128" s="37"/>
      <c r="D128" s="192" t="s">
        <v>152</v>
      </c>
      <c r="E128" s="37"/>
      <c r="F128" s="193" t="s">
        <v>655</v>
      </c>
      <c r="G128" s="37"/>
      <c r="H128" s="37"/>
      <c r="I128" s="194"/>
      <c r="J128" s="37"/>
      <c r="K128" s="37"/>
      <c r="L128" s="40"/>
      <c r="M128" s="195"/>
      <c r="N128" s="196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152</v>
      </c>
      <c r="AU128" s="18" t="s">
        <v>83</v>
      </c>
    </row>
    <row r="129" spans="1:65" s="13" customFormat="1" ht="11.25">
      <c r="B129" s="199"/>
      <c r="C129" s="200"/>
      <c r="D129" s="192" t="s">
        <v>168</v>
      </c>
      <c r="E129" s="201" t="s">
        <v>19</v>
      </c>
      <c r="F129" s="202" t="s">
        <v>656</v>
      </c>
      <c r="G129" s="200"/>
      <c r="H129" s="203">
        <v>1.2999999999999999E-2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168</v>
      </c>
      <c r="AU129" s="209" t="s">
        <v>83</v>
      </c>
      <c r="AV129" s="13" t="s">
        <v>83</v>
      </c>
      <c r="AW129" s="13" t="s">
        <v>35</v>
      </c>
      <c r="AX129" s="13" t="s">
        <v>74</v>
      </c>
      <c r="AY129" s="209" t="s">
        <v>143</v>
      </c>
    </row>
    <row r="130" spans="1:65" s="14" customFormat="1" ht="11.25">
      <c r="B130" s="211"/>
      <c r="C130" s="212"/>
      <c r="D130" s="192" t="s">
        <v>168</v>
      </c>
      <c r="E130" s="213" t="s">
        <v>19</v>
      </c>
      <c r="F130" s="214" t="s">
        <v>192</v>
      </c>
      <c r="G130" s="212"/>
      <c r="H130" s="215">
        <v>1.2999999999999999E-2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168</v>
      </c>
      <c r="AU130" s="221" t="s">
        <v>83</v>
      </c>
      <c r="AV130" s="14" t="s">
        <v>150</v>
      </c>
      <c r="AW130" s="14" t="s">
        <v>35</v>
      </c>
      <c r="AX130" s="14" t="s">
        <v>81</v>
      </c>
      <c r="AY130" s="221" t="s">
        <v>143</v>
      </c>
    </row>
    <row r="131" spans="1:65" s="2" customFormat="1" ht="16.5" customHeight="1">
      <c r="A131" s="35"/>
      <c r="B131" s="36"/>
      <c r="C131" s="222" t="s">
        <v>235</v>
      </c>
      <c r="D131" s="222" t="s">
        <v>258</v>
      </c>
      <c r="E131" s="223" t="s">
        <v>657</v>
      </c>
      <c r="F131" s="224" t="s">
        <v>658</v>
      </c>
      <c r="G131" s="225" t="s">
        <v>179</v>
      </c>
      <c r="H131" s="226">
        <v>26</v>
      </c>
      <c r="I131" s="227"/>
      <c r="J131" s="228">
        <f>ROUND(I131*H131,2)</f>
        <v>0</v>
      </c>
      <c r="K131" s="224" t="s">
        <v>599</v>
      </c>
      <c r="L131" s="229"/>
      <c r="M131" s="230" t="s">
        <v>19</v>
      </c>
      <c r="N131" s="231" t="s">
        <v>45</v>
      </c>
      <c r="O131" s="65"/>
      <c r="P131" s="188">
        <f>O131*H131</f>
        <v>0</v>
      </c>
      <c r="Q131" s="188">
        <v>4.9390000000000003E-2</v>
      </c>
      <c r="R131" s="188">
        <f>Q131*H131</f>
        <v>1.2841400000000001</v>
      </c>
      <c r="S131" s="188">
        <v>0</v>
      </c>
      <c r="T131" s="18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0" t="s">
        <v>201</v>
      </c>
      <c r="AT131" s="190" t="s">
        <v>258</v>
      </c>
      <c r="AU131" s="190" t="s">
        <v>83</v>
      </c>
      <c r="AY131" s="18" t="s">
        <v>143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81</v>
      </c>
      <c r="BK131" s="191">
        <f>ROUND(I131*H131,2)</f>
        <v>0</v>
      </c>
      <c r="BL131" s="18" t="s">
        <v>150</v>
      </c>
      <c r="BM131" s="190" t="s">
        <v>659</v>
      </c>
    </row>
    <row r="132" spans="1:65" s="2" customFormat="1" ht="11.25">
      <c r="A132" s="35"/>
      <c r="B132" s="36"/>
      <c r="C132" s="37"/>
      <c r="D132" s="192" t="s">
        <v>152</v>
      </c>
      <c r="E132" s="37"/>
      <c r="F132" s="193" t="s">
        <v>658</v>
      </c>
      <c r="G132" s="37"/>
      <c r="H132" s="37"/>
      <c r="I132" s="194"/>
      <c r="J132" s="37"/>
      <c r="K132" s="37"/>
      <c r="L132" s="40"/>
      <c r="M132" s="195"/>
      <c r="N132" s="196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152</v>
      </c>
      <c r="AU132" s="18" t="s">
        <v>83</v>
      </c>
    </row>
    <row r="133" spans="1:65" s="2" customFormat="1" ht="16.5" customHeight="1">
      <c r="A133" s="35"/>
      <c r="B133" s="36"/>
      <c r="C133" s="222" t="s">
        <v>242</v>
      </c>
      <c r="D133" s="222" t="s">
        <v>258</v>
      </c>
      <c r="E133" s="223" t="s">
        <v>660</v>
      </c>
      <c r="F133" s="224" t="s">
        <v>661</v>
      </c>
      <c r="G133" s="225" t="s">
        <v>399</v>
      </c>
      <c r="H133" s="226">
        <v>176</v>
      </c>
      <c r="I133" s="227"/>
      <c r="J133" s="228">
        <f>ROUND(I133*H133,2)</f>
        <v>0</v>
      </c>
      <c r="K133" s="224" t="s">
        <v>19</v>
      </c>
      <c r="L133" s="229"/>
      <c r="M133" s="230" t="s">
        <v>19</v>
      </c>
      <c r="N133" s="231" t="s">
        <v>45</v>
      </c>
      <c r="O133" s="65"/>
      <c r="P133" s="188">
        <f>O133*H133</f>
        <v>0</v>
      </c>
      <c r="Q133" s="188">
        <v>5.6999999999999998E-4</v>
      </c>
      <c r="R133" s="188">
        <f>Q133*H133</f>
        <v>0.10031999999999999</v>
      </c>
      <c r="S133" s="188">
        <v>0</v>
      </c>
      <c r="T133" s="18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0" t="s">
        <v>201</v>
      </c>
      <c r="AT133" s="190" t="s">
        <v>258</v>
      </c>
      <c r="AU133" s="190" t="s">
        <v>83</v>
      </c>
      <c r="AY133" s="18" t="s">
        <v>143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81</v>
      </c>
      <c r="BK133" s="191">
        <f>ROUND(I133*H133,2)</f>
        <v>0</v>
      </c>
      <c r="BL133" s="18" t="s">
        <v>150</v>
      </c>
      <c r="BM133" s="190" t="s">
        <v>662</v>
      </c>
    </row>
    <row r="134" spans="1:65" s="2" customFormat="1" ht="11.25">
      <c r="A134" s="35"/>
      <c r="B134" s="36"/>
      <c r="C134" s="37"/>
      <c r="D134" s="192" t="s">
        <v>152</v>
      </c>
      <c r="E134" s="37"/>
      <c r="F134" s="193" t="s">
        <v>661</v>
      </c>
      <c r="G134" s="37"/>
      <c r="H134" s="37"/>
      <c r="I134" s="194"/>
      <c r="J134" s="37"/>
      <c r="K134" s="37"/>
      <c r="L134" s="40"/>
      <c r="M134" s="195"/>
      <c r="N134" s="196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152</v>
      </c>
      <c r="AU134" s="18" t="s">
        <v>83</v>
      </c>
    </row>
    <row r="135" spans="1:65" s="13" customFormat="1" ht="11.25">
      <c r="B135" s="199"/>
      <c r="C135" s="200"/>
      <c r="D135" s="192" t="s">
        <v>168</v>
      </c>
      <c r="E135" s="201" t="s">
        <v>19</v>
      </c>
      <c r="F135" s="202" t="s">
        <v>651</v>
      </c>
      <c r="G135" s="200"/>
      <c r="H135" s="203">
        <v>176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168</v>
      </c>
      <c r="AU135" s="209" t="s">
        <v>83</v>
      </c>
      <c r="AV135" s="13" t="s">
        <v>83</v>
      </c>
      <c r="AW135" s="13" t="s">
        <v>35</v>
      </c>
      <c r="AX135" s="13" t="s">
        <v>81</v>
      </c>
      <c r="AY135" s="209" t="s">
        <v>143</v>
      </c>
    </row>
    <row r="136" spans="1:65" s="2" customFormat="1" ht="16.5" customHeight="1">
      <c r="A136" s="35"/>
      <c r="B136" s="36"/>
      <c r="C136" s="222" t="s">
        <v>8</v>
      </c>
      <c r="D136" s="222" t="s">
        <v>258</v>
      </c>
      <c r="E136" s="223" t="s">
        <v>663</v>
      </c>
      <c r="F136" s="224" t="s">
        <v>664</v>
      </c>
      <c r="G136" s="225" t="s">
        <v>399</v>
      </c>
      <c r="H136" s="226">
        <v>88</v>
      </c>
      <c r="I136" s="227"/>
      <c r="J136" s="228">
        <f>ROUND(I136*H136,2)</f>
        <v>0</v>
      </c>
      <c r="K136" s="224" t="s">
        <v>19</v>
      </c>
      <c r="L136" s="229"/>
      <c r="M136" s="230" t="s">
        <v>19</v>
      </c>
      <c r="N136" s="231" t="s">
        <v>45</v>
      </c>
      <c r="O136" s="65"/>
      <c r="P136" s="188">
        <f>O136*H136</f>
        <v>0</v>
      </c>
      <c r="Q136" s="188">
        <v>4.0999999999999999E-4</v>
      </c>
      <c r="R136" s="188">
        <f>Q136*H136</f>
        <v>3.6080000000000001E-2</v>
      </c>
      <c r="S136" s="188">
        <v>0</v>
      </c>
      <c r="T136" s="18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0" t="s">
        <v>201</v>
      </c>
      <c r="AT136" s="190" t="s">
        <v>258</v>
      </c>
      <c r="AU136" s="190" t="s">
        <v>83</v>
      </c>
      <c r="AY136" s="18" t="s">
        <v>143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8" t="s">
        <v>81</v>
      </c>
      <c r="BK136" s="191">
        <f>ROUND(I136*H136,2)</f>
        <v>0</v>
      </c>
      <c r="BL136" s="18" t="s">
        <v>150</v>
      </c>
      <c r="BM136" s="190" t="s">
        <v>665</v>
      </c>
    </row>
    <row r="137" spans="1:65" s="2" customFormat="1" ht="11.25">
      <c r="A137" s="35"/>
      <c r="B137" s="36"/>
      <c r="C137" s="37"/>
      <c r="D137" s="192" t="s">
        <v>152</v>
      </c>
      <c r="E137" s="37"/>
      <c r="F137" s="193" t="s">
        <v>664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152</v>
      </c>
      <c r="AU137" s="18" t="s">
        <v>83</v>
      </c>
    </row>
    <row r="138" spans="1:65" s="13" customFormat="1" ht="11.25">
      <c r="B138" s="199"/>
      <c r="C138" s="200"/>
      <c r="D138" s="192" t="s">
        <v>168</v>
      </c>
      <c r="E138" s="201" t="s">
        <v>19</v>
      </c>
      <c r="F138" s="202" t="s">
        <v>666</v>
      </c>
      <c r="G138" s="200"/>
      <c r="H138" s="203">
        <v>88</v>
      </c>
      <c r="I138" s="204"/>
      <c r="J138" s="200"/>
      <c r="K138" s="200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168</v>
      </c>
      <c r="AU138" s="209" t="s">
        <v>83</v>
      </c>
      <c r="AV138" s="13" t="s">
        <v>83</v>
      </c>
      <c r="AW138" s="13" t="s">
        <v>35</v>
      </c>
      <c r="AX138" s="13" t="s">
        <v>81</v>
      </c>
      <c r="AY138" s="209" t="s">
        <v>143</v>
      </c>
    </row>
    <row r="139" spans="1:65" s="2" customFormat="1" ht="16.5" customHeight="1">
      <c r="A139" s="35"/>
      <c r="B139" s="36"/>
      <c r="C139" s="222" t="s">
        <v>257</v>
      </c>
      <c r="D139" s="222" t="s">
        <v>258</v>
      </c>
      <c r="E139" s="223" t="s">
        <v>667</v>
      </c>
      <c r="F139" s="224" t="s">
        <v>668</v>
      </c>
      <c r="G139" s="225" t="s">
        <v>399</v>
      </c>
      <c r="H139" s="226">
        <v>88</v>
      </c>
      <c r="I139" s="227"/>
      <c r="J139" s="228">
        <f>ROUND(I139*H139,2)</f>
        <v>0</v>
      </c>
      <c r="K139" s="224" t="s">
        <v>19</v>
      </c>
      <c r="L139" s="229"/>
      <c r="M139" s="230" t="s">
        <v>19</v>
      </c>
      <c r="N139" s="231" t="s">
        <v>45</v>
      </c>
      <c r="O139" s="65"/>
      <c r="P139" s="188">
        <f>O139*H139</f>
        <v>0</v>
      </c>
      <c r="Q139" s="188">
        <v>1.4999999999999999E-4</v>
      </c>
      <c r="R139" s="188">
        <f>Q139*H139</f>
        <v>1.3199999999999998E-2</v>
      </c>
      <c r="S139" s="188">
        <v>0</v>
      </c>
      <c r="T139" s="18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0" t="s">
        <v>201</v>
      </c>
      <c r="AT139" s="190" t="s">
        <v>258</v>
      </c>
      <c r="AU139" s="190" t="s">
        <v>83</v>
      </c>
      <c r="AY139" s="18" t="s">
        <v>143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81</v>
      </c>
      <c r="BK139" s="191">
        <f>ROUND(I139*H139,2)</f>
        <v>0</v>
      </c>
      <c r="BL139" s="18" t="s">
        <v>150</v>
      </c>
      <c r="BM139" s="190" t="s">
        <v>669</v>
      </c>
    </row>
    <row r="140" spans="1:65" s="2" customFormat="1" ht="11.25">
      <c r="A140" s="35"/>
      <c r="B140" s="36"/>
      <c r="C140" s="37"/>
      <c r="D140" s="192" t="s">
        <v>152</v>
      </c>
      <c r="E140" s="37"/>
      <c r="F140" s="193" t="s">
        <v>668</v>
      </c>
      <c r="G140" s="37"/>
      <c r="H140" s="37"/>
      <c r="I140" s="194"/>
      <c r="J140" s="37"/>
      <c r="K140" s="37"/>
      <c r="L140" s="40"/>
      <c r="M140" s="195"/>
      <c r="N140" s="196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152</v>
      </c>
      <c r="AU140" s="18" t="s">
        <v>83</v>
      </c>
    </row>
    <row r="141" spans="1:65" s="13" customFormat="1" ht="11.25">
      <c r="B141" s="199"/>
      <c r="C141" s="200"/>
      <c r="D141" s="192" t="s">
        <v>168</v>
      </c>
      <c r="E141" s="201" t="s">
        <v>19</v>
      </c>
      <c r="F141" s="202" t="s">
        <v>666</v>
      </c>
      <c r="G141" s="200"/>
      <c r="H141" s="203">
        <v>88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168</v>
      </c>
      <c r="AU141" s="209" t="s">
        <v>83</v>
      </c>
      <c r="AV141" s="13" t="s">
        <v>83</v>
      </c>
      <c r="AW141" s="13" t="s">
        <v>35</v>
      </c>
      <c r="AX141" s="13" t="s">
        <v>74</v>
      </c>
      <c r="AY141" s="209" t="s">
        <v>143</v>
      </c>
    </row>
    <row r="142" spans="1:65" s="14" customFormat="1" ht="11.25">
      <c r="B142" s="211"/>
      <c r="C142" s="212"/>
      <c r="D142" s="192" t="s">
        <v>168</v>
      </c>
      <c r="E142" s="213" t="s">
        <v>19</v>
      </c>
      <c r="F142" s="214" t="s">
        <v>192</v>
      </c>
      <c r="G142" s="212"/>
      <c r="H142" s="215">
        <v>88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168</v>
      </c>
      <c r="AU142" s="221" t="s">
        <v>83</v>
      </c>
      <c r="AV142" s="14" t="s">
        <v>150</v>
      </c>
      <c r="AW142" s="14" t="s">
        <v>35</v>
      </c>
      <c r="AX142" s="14" t="s">
        <v>81</v>
      </c>
      <c r="AY142" s="221" t="s">
        <v>143</v>
      </c>
    </row>
    <row r="143" spans="1:65" s="2" customFormat="1" ht="16.5" customHeight="1">
      <c r="A143" s="35"/>
      <c r="B143" s="36"/>
      <c r="C143" s="222" t="s">
        <v>265</v>
      </c>
      <c r="D143" s="222" t="s">
        <v>258</v>
      </c>
      <c r="E143" s="223" t="s">
        <v>670</v>
      </c>
      <c r="F143" s="224" t="s">
        <v>671</v>
      </c>
      <c r="G143" s="225" t="s">
        <v>399</v>
      </c>
      <c r="H143" s="226">
        <v>264</v>
      </c>
      <c r="I143" s="227"/>
      <c r="J143" s="228">
        <f>ROUND(I143*H143,2)</f>
        <v>0</v>
      </c>
      <c r="K143" s="224" t="s">
        <v>19</v>
      </c>
      <c r="L143" s="229"/>
      <c r="M143" s="230" t="s">
        <v>19</v>
      </c>
      <c r="N143" s="231" t="s">
        <v>45</v>
      </c>
      <c r="O143" s="65"/>
      <c r="P143" s="188">
        <f>O143*H143</f>
        <v>0</v>
      </c>
      <c r="Q143" s="188">
        <v>9.0000000000000006E-5</v>
      </c>
      <c r="R143" s="188">
        <f>Q143*H143</f>
        <v>2.376E-2</v>
      </c>
      <c r="S143" s="188">
        <v>0</v>
      </c>
      <c r="T143" s="18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0" t="s">
        <v>201</v>
      </c>
      <c r="AT143" s="190" t="s">
        <v>258</v>
      </c>
      <c r="AU143" s="190" t="s">
        <v>83</v>
      </c>
      <c r="AY143" s="18" t="s">
        <v>143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8" t="s">
        <v>81</v>
      </c>
      <c r="BK143" s="191">
        <f>ROUND(I143*H143,2)</f>
        <v>0</v>
      </c>
      <c r="BL143" s="18" t="s">
        <v>150</v>
      </c>
      <c r="BM143" s="190" t="s">
        <v>672</v>
      </c>
    </row>
    <row r="144" spans="1:65" s="2" customFormat="1" ht="11.25">
      <c r="A144" s="35"/>
      <c r="B144" s="36"/>
      <c r="C144" s="37"/>
      <c r="D144" s="192" t="s">
        <v>152</v>
      </c>
      <c r="E144" s="37"/>
      <c r="F144" s="193" t="s">
        <v>671</v>
      </c>
      <c r="G144" s="37"/>
      <c r="H144" s="37"/>
      <c r="I144" s="194"/>
      <c r="J144" s="37"/>
      <c r="K144" s="37"/>
      <c r="L144" s="40"/>
      <c r="M144" s="195"/>
      <c r="N144" s="196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152</v>
      </c>
      <c r="AU144" s="18" t="s">
        <v>83</v>
      </c>
    </row>
    <row r="145" spans="1:65" s="15" customFormat="1" ht="11.25">
      <c r="B145" s="232"/>
      <c r="C145" s="233"/>
      <c r="D145" s="192" t="s">
        <v>168</v>
      </c>
      <c r="E145" s="234" t="s">
        <v>19</v>
      </c>
      <c r="F145" s="235" t="s">
        <v>673</v>
      </c>
      <c r="G145" s="233"/>
      <c r="H145" s="234" t="s">
        <v>19</v>
      </c>
      <c r="I145" s="236"/>
      <c r="J145" s="233"/>
      <c r="K145" s="233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168</v>
      </c>
      <c r="AU145" s="241" t="s">
        <v>83</v>
      </c>
      <c r="AV145" s="15" t="s">
        <v>81</v>
      </c>
      <c r="AW145" s="15" t="s">
        <v>35</v>
      </c>
      <c r="AX145" s="15" t="s">
        <v>74</v>
      </c>
      <c r="AY145" s="241" t="s">
        <v>143</v>
      </c>
    </row>
    <row r="146" spans="1:65" s="13" customFormat="1" ht="11.25">
      <c r="B146" s="199"/>
      <c r="C146" s="200"/>
      <c r="D146" s="192" t="s">
        <v>168</v>
      </c>
      <c r="E146" s="201" t="s">
        <v>19</v>
      </c>
      <c r="F146" s="202" t="s">
        <v>674</v>
      </c>
      <c r="G146" s="200"/>
      <c r="H146" s="203">
        <v>264</v>
      </c>
      <c r="I146" s="204"/>
      <c r="J146" s="200"/>
      <c r="K146" s="200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168</v>
      </c>
      <c r="AU146" s="209" t="s">
        <v>83</v>
      </c>
      <c r="AV146" s="13" t="s">
        <v>83</v>
      </c>
      <c r="AW146" s="13" t="s">
        <v>35</v>
      </c>
      <c r="AX146" s="13" t="s">
        <v>81</v>
      </c>
      <c r="AY146" s="209" t="s">
        <v>143</v>
      </c>
    </row>
    <row r="147" spans="1:65" s="2" customFormat="1" ht="16.5" customHeight="1">
      <c r="A147" s="35"/>
      <c r="B147" s="36"/>
      <c r="C147" s="222" t="s">
        <v>272</v>
      </c>
      <c r="D147" s="222" t="s">
        <v>258</v>
      </c>
      <c r="E147" s="223" t="s">
        <v>675</v>
      </c>
      <c r="F147" s="224" t="s">
        <v>676</v>
      </c>
      <c r="G147" s="225" t="s">
        <v>399</v>
      </c>
      <c r="H147" s="226">
        <v>88</v>
      </c>
      <c r="I147" s="227"/>
      <c r="J147" s="228">
        <f>ROUND(I147*H147,2)</f>
        <v>0</v>
      </c>
      <c r="K147" s="224" t="s">
        <v>19</v>
      </c>
      <c r="L147" s="229"/>
      <c r="M147" s="230" t="s">
        <v>19</v>
      </c>
      <c r="N147" s="231" t="s">
        <v>45</v>
      </c>
      <c r="O147" s="65"/>
      <c r="P147" s="188">
        <f>O147*H147</f>
        <v>0</v>
      </c>
      <c r="Q147" s="188">
        <v>5.0000000000000002E-5</v>
      </c>
      <c r="R147" s="188">
        <f>Q147*H147</f>
        <v>4.4000000000000003E-3</v>
      </c>
      <c r="S147" s="188">
        <v>0</v>
      </c>
      <c r="T147" s="18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0" t="s">
        <v>201</v>
      </c>
      <c r="AT147" s="190" t="s">
        <v>258</v>
      </c>
      <c r="AU147" s="190" t="s">
        <v>83</v>
      </c>
      <c r="AY147" s="18" t="s">
        <v>143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81</v>
      </c>
      <c r="BK147" s="191">
        <f>ROUND(I147*H147,2)</f>
        <v>0</v>
      </c>
      <c r="BL147" s="18" t="s">
        <v>150</v>
      </c>
      <c r="BM147" s="190" t="s">
        <v>677</v>
      </c>
    </row>
    <row r="148" spans="1:65" s="2" customFormat="1" ht="11.25">
      <c r="A148" s="35"/>
      <c r="B148" s="36"/>
      <c r="C148" s="37"/>
      <c r="D148" s="192" t="s">
        <v>152</v>
      </c>
      <c r="E148" s="37"/>
      <c r="F148" s="193" t="s">
        <v>676</v>
      </c>
      <c r="G148" s="37"/>
      <c r="H148" s="37"/>
      <c r="I148" s="194"/>
      <c r="J148" s="37"/>
      <c r="K148" s="37"/>
      <c r="L148" s="40"/>
      <c r="M148" s="195"/>
      <c r="N148" s="196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152</v>
      </c>
      <c r="AU148" s="18" t="s">
        <v>83</v>
      </c>
    </row>
    <row r="149" spans="1:65" s="13" customFormat="1" ht="11.25">
      <c r="B149" s="199"/>
      <c r="C149" s="200"/>
      <c r="D149" s="192" t="s">
        <v>168</v>
      </c>
      <c r="E149" s="201" t="s">
        <v>19</v>
      </c>
      <c r="F149" s="202" t="s">
        <v>666</v>
      </c>
      <c r="G149" s="200"/>
      <c r="H149" s="203">
        <v>88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168</v>
      </c>
      <c r="AU149" s="209" t="s">
        <v>83</v>
      </c>
      <c r="AV149" s="13" t="s">
        <v>83</v>
      </c>
      <c r="AW149" s="13" t="s">
        <v>35</v>
      </c>
      <c r="AX149" s="13" t="s">
        <v>81</v>
      </c>
      <c r="AY149" s="209" t="s">
        <v>143</v>
      </c>
    </row>
    <row r="150" spans="1:65" s="2" customFormat="1" ht="24.2" customHeight="1">
      <c r="A150" s="35"/>
      <c r="B150" s="36"/>
      <c r="C150" s="222" t="s">
        <v>279</v>
      </c>
      <c r="D150" s="222" t="s">
        <v>258</v>
      </c>
      <c r="E150" s="223" t="s">
        <v>678</v>
      </c>
      <c r="F150" s="224" t="s">
        <v>679</v>
      </c>
      <c r="G150" s="225" t="s">
        <v>399</v>
      </c>
      <c r="H150" s="226">
        <v>44</v>
      </c>
      <c r="I150" s="227"/>
      <c r="J150" s="228">
        <f>ROUND(I150*H150,2)</f>
        <v>0</v>
      </c>
      <c r="K150" s="224" t="s">
        <v>19</v>
      </c>
      <c r="L150" s="229"/>
      <c r="M150" s="230" t="s">
        <v>19</v>
      </c>
      <c r="N150" s="231" t="s">
        <v>45</v>
      </c>
      <c r="O150" s="65"/>
      <c r="P150" s="188">
        <f>O150*H150</f>
        <v>0</v>
      </c>
      <c r="Q150" s="188">
        <v>8.0000000000000007E-5</v>
      </c>
      <c r="R150" s="188">
        <f>Q150*H150</f>
        <v>3.5200000000000001E-3</v>
      </c>
      <c r="S150" s="188">
        <v>0</v>
      </c>
      <c r="T150" s="18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0" t="s">
        <v>201</v>
      </c>
      <c r="AT150" s="190" t="s">
        <v>258</v>
      </c>
      <c r="AU150" s="190" t="s">
        <v>83</v>
      </c>
      <c r="AY150" s="18" t="s">
        <v>143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8" t="s">
        <v>81</v>
      </c>
      <c r="BK150" s="191">
        <f>ROUND(I150*H150,2)</f>
        <v>0</v>
      </c>
      <c r="BL150" s="18" t="s">
        <v>150</v>
      </c>
      <c r="BM150" s="190" t="s">
        <v>680</v>
      </c>
    </row>
    <row r="151" spans="1:65" s="2" customFormat="1" ht="11.25">
      <c r="A151" s="35"/>
      <c r="B151" s="36"/>
      <c r="C151" s="37"/>
      <c r="D151" s="192" t="s">
        <v>152</v>
      </c>
      <c r="E151" s="37"/>
      <c r="F151" s="193" t="s">
        <v>679</v>
      </c>
      <c r="G151" s="37"/>
      <c r="H151" s="37"/>
      <c r="I151" s="194"/>
      <c r="J151" s="37"/>
      <c r="K151" s="37"/>
      <c r="L151" s="40"/>
      <c r="M151" s="195"/>
      <c r="N151" s="196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152</v>
      </c>
      <c r="AU151" s="18" t="s">
        <v>83</v>
      </c>
    </row>
    <row r="152" spans="1:65" s="15" customFormat="1" ht="11.25">
      <c r="B152" s="232"/>
      <c r="C152" s="233"/>
      <c r="D152" s="192" t="s">
        <v>168</v>
      </c>
      <c r="E152" s="234" t="s">
        <v>19</v>
      </c>
      <c r="F152" s="235" t="s">
        <v>681</v>
      </c>
      <c r="G152" s="233"/>
      <c r="H152" s="234" t="s">
        <v>19</v>
      </c>
      <c r="I152" s="236"/>
      <c r="J152" s="233"/>
      <c r="K152" s="233"/>
      <c r="L152" s="237"/>
      <c r="M152" s="238"/>
      <c r="N152" s="239"/>
      <c r="O152" s="239"/>
      <c r="P152" s="239"/>
      <c r="Q152" s="239"/>
      <c r="R152" s="239"/>
      <c r="S152" s="239"/>
      <c r="T152" s="240"/>
      <c r="AT152" s="241" t="s">
        <v>168</v>
      </c>
      <c r="AU152" s="241" t="s">
        <v>83</v>
      </c>
      <c r="AV152" s="15" t="s">
        <v>81</v>
      </c>
      <c r="AW152" s="15" t="s">
        <v>35</v>
      </c>
      <c r="AX152" s="15" t="s">
        <v>74</v>
      </c>
      <c r="AY152" s="241" t="s">
        <v>143</v>
      </c>
    </row>
    <row r="153" spans="1:65" s="13" customFormat="1" ht="11.25">
      <c r="B153" s="199"/>
      <c r="C153" s="200"/>
      <c r="D153" s="192" t="s">
        <v>168</v>
      </c>
      <c r="E153" s="201" t="s">
        <v>19</v>
      </c>
      <c r="F153" s="202" t="s">
        <v>682</v>
      </c>
      <c r="G153" s="200"/>
      <c r="H153" s="203">
        <v>44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168</v>
      </c>
      <c r="AU153" s="209" t="s">
        <v>83</v>
      </c>
      <c r="AV153" s="13" t="s">
        <v>83</v>
      </c>
      <c r="AW153" s="13" t="s">
        <v>35</v>
      </c>
      <c r="AX153" s="13" t="s">
        <v>81</v>
      </c>
      <c r="AY153" s="209" t="s">
        <v>143</v>
      </c>
    </row>
    <row r="154" spans="1:65" s="2" customFormat="1" ht="21.75" customHeight="1">
      <c r="A154" s="35"/>
      <c r="B154" s="36"/>
      <c r="C154" s="222" t="s">
        <v>284</v>
      </c>
      <c r="D154" s="222" t="s">
        <v>258</v>
      </c>
      <c r="E154" s="223" t="s">
        <v>683</v>
      </c>
      <c r="F154" s="224" t="s">
        <v>684</v>
      </c>
      <c r="G154" s="225" t="s">
        <v>399</v>
      </c>
      <c r="H154" s="226">
        <v>44</v>
      </c>
      <c r="I154" s="227"/>
      <c r="J154" s="228">
        <f>ROUND(I154*H154,2)</f>
        <v>0</v>
      </c>
      <c r="K154" s="224" t="s">
        <v>19</v>
      </c>
      <c r="L154" s="229"/>
      <c r="M154" s="230" t="s">
        <v>19</v>
      </c>
      <c r="N154" s="231" t="s">
        <v>45</v>
      </c>
      <c r="O154" s="65"/>
      <c r="P154" s="188">
        <f>O154*H154</f>
        <v>0</v>
      </c>
      <c r="Q154" s="188">
        <v>1.6000000000000001E-4</v>
      </c>
      <c r="R154" s="188">
        <f>Q154*H154</f>
        <v>7.0400000000000003E-3</v>
      </c>
      <c r="S154" s="188">
        <v>0</v>
      </c>
      <c r="T154" s="18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0" t="s">
        <v>201</v>
      </c>
      <c r="AT154" s="190" t="s">
        <v>258</v>
      </c>
      <c r="AU154" s="190" t="s">
        <v>83</v>
      </c>
      <c r="AY154" s="18" t="s">
        <v>143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8" t="s">
        <v>81</v>
      </c>
      <c r="BK154" s="191">
        <f>ROUND(I154*H154,2)</f>
        <v>0</v>
      </c>
      <c r="BL154" s="18" t="s">
        <v>150</v>
      </c>
      <c r="BM154" s="190" t="s">
        <v>685</v>
      </c>
    </row>
    <row r="155" spans="1:65" s="2" customFormat="1" ht="11.25">
      <c r="A155" s="35"/>
      <c r="B155" s="36"/>
      <c r="C155" s="37"/>
      <c r="D155" s="192" t="s">
        <v>152</v>
      </c>
      <c r="E155" s="37"/>
      <c r="F155" s="193" t="s">
        <v>684</v>
      </c>
      <c r="G155" s="37"/>
      <c r="H155" s="37"/>
      <c r="I155" s="194"/>
      <c r="J155" s="37"/>
      <c r="K155" s="37"/>
      <c r="L155" s="40"/>
      <c r="M155" s="195"/>
      <c r="N155" s="196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152</v>
      </c>
      <c r="AU155" s="18" t="s">
        <v>83</v>
      </c>
    </row>
    <row r="156" spans="1:65" s="15" customFormat="1" ht="11.25">
      <c r="B156" s="232"/>
      <c r="C156" s="233"/>
      <c r="D156" s="192" t="s">
        <v>168</v>
      </c>
      <c r="E156" s="234" t="s">
        <v>19</v>
      </c>
      <c r="F156" s="235" t="s">
        <v>686</v>
      </c>
      <c r="G156" s="233"/>
      <c r="H156" s="234" t="s">
        <v>19</v>
      </c>
      <c r="I156" s="236"/>
      <c r="J156" s="233"/>
      <c r="K156" s="233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168</v>
      </c>
      <c r="AU156" s="241" t="s">
        <v>83</v>
      </c>
      <c r="AV156" s="15" t="s">
        <v>81</v>
      </c>
      <c r="AW156" s="15" t="s">
        <v>35</v>
      </c>
      <c r="AX156" s="15" t="s">
        <v>74</v>
      </c>
      <c r="AY156" s="241" t="s">
        <v>143</v>
      </c>
    </row>
    <row r="157" spans="1:65" s="13" customFormat="1" ht="11.25">
      <c r="B157" s="199"/>
      <c r="C157" s="200"/>
      <c r="D157" s="192" t="s">
        <v>168</v>
      </c>
      <c r="E157" s="201" t="s">
        <v>19</v>
      </c>
      <c r="F157" s="202" t="s">
        <v>682</v>
      </c>
      <c r="G157" s="200"/>
      <c r="H157" s="203">
        <v>44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168</v>
      </c>
      <c r="AU157" s="209" t="s">
        <v>83</v>
      </c>
      <c r="AV157" s="13" t="s">
        <v>83</v>
      </c>
      <c r="AW157" s="13" t="s">
        <v>35</v>
      </c>
      <c r="AX157" s="13" t="s">
        <v>81</v>
      </c>
      <c r="AY157" s="209" t="s">
        <v>143</v>
      </c>
    </row>
    <row r="158" spans="1:65" s="2" customFormat="1" ht="24.2" customHeight="1">
      <c r="A158" s="35"/>
      <c r="B158" s="36"/>
      <c r="C158" s="179" t="s">
        <v>7</v>
      </c>
      <c r="D158" s="179" t="s">
        <v>145</v>
      </c>
      <c r="E158" s="180" t="s">
        <v>687</v>
      </c>
      <c r="F158" s="181" t="s">
        <v>688</v>
      </c>
      <c r="G158" s="182" t="s">
        <v>598</v>
      </c>
      <c r="H158" s="183">
        <v>1.2999999999999999E-2</v>
      </c>
      <c r="I158" s="184"/>
      <c r="J158" s="185">
        <f>ROUND(I158*H158,2)</f>
        <v>0</v>
      </c>
      <c r="K158" s="181" t="s">
        <v>599</v>
      </c>
      <c r="L158" s="40"/>
      <c r="M158" s="186" t="s">
        <v>19</v>
      </c>
      <c r="N158" s="187" t="s">
        <v>45</v>
      </c>
      <c r="O158" s="65"/>
      <c r="P158" s="188">
        <f>O158*H158</f>
        <v>0</v>
      </c>
      <c r="Q158" s="188">
        <v>0</v>
      </c>
      <c r="R158" s="188">
        <f>Q158*H158</f>
        <v>0</v>
      </c>
      <c r="S158" s="188">
        <v>0</v>
      </c>
      <c r="T158" s="18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0" t="s">
        <v>150</v>
      </c>
      <c r="AT158" s="190" t="s">
        <v>145</v>
      </c>
      <c r="AU158" s="190" t="s">
        <v>83</v>
      </c>
      <c r="AY158" s="18" t="s">
        <v>143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8" t="s">
        <v>81</v>
      </c>
      <c r="BK158" s="191">
        <f>ROUND(I158*H158,2)</f>
        <v>0</v>
      </c>
      <c r="BL158" s="18" t="s">
        <v>150</v>
      </c>
      <c r="BM158" s="190" t="s">
        <v>689</v>
      </c>
    </row>
    <row r="159" spans="1:65" s="2" customFormat="1" ht="58.5">
      <c r="A159" s="35"/>
      <c r="B159" s="36"/>
      <c r="C159" s="37"/>
      <c r="D159" s="192" t="s">
        <v>152</v>
      </c>
      <c r="E159" s="37"/>
      <c r="F159" s="193" t="s">
        <v>690</v>
      </c>
      <c r="G159" s="37"/>
      <c r="H159" s="37"/>
      <c r="I159" s="194"/>
      <c r="J159" s="37"/>
      <c r="K159" s="37"/>
      <c r="L159" s="40"/>
      <c r="M159" s="195"/>
      <c r="N159" s="196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152</v>
      </c>
      <c r="AU159" s="18" t="s">
        <v>83</v>
      </c>
    </row>
    <row r="160" spans="1:65" s="13" customFormat="1" ht="11.25">
      <c r="B160" s="199"/>
      <c r="C160" s="200"/>
      <c r="D160" s="192" t="s">
        <v>168</v>
      </c>
      <c r="E160" s="201" t="s">
        <v>19</v>
      </c>
      <c r="F160" s="202" t="s">
        <v>656</v>
      </c>
      <c r="G160" s="200"/>
      <c r="H160" s="203">
        <v>1.2999999999999999E-2</v>
      </c>
      <c r="I160" s="204"/>
      <c r="J160" s="200"/>
      <c r="K160" s="200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168</v>
      </c>
      <c r="AU160" s="209" t="s">
        <v>83</v>
      </c>
      <c r="AV160" s="13" t="s">
        <v>83</v>
      </c>
      <c r="AW160" s="13" t="s">
        <v>35</v>
      </c>
      <c r="AX160" s="13" t="s">
        <v>74</v>
      </c>
      <c r="AY160" s="209" t="s">
        <v>143</v>
      </c>
    </row>
    <row r="161" spans="1:65" s="14" customFormat="1" ht="11.25">
      <c r="B161" s="211"/>
      <c r="C161" s="212"/>
      <c r="D161" s="192" t="s">
        <v>168</v>
      </c>
      <c r="E161" s="213" t="s">
        <v>19</v>
      </c>
      <c r="F161" s="214" t="s">
        <v>192</v>
      </c>
      <c r="G161" s="212"/>
      <c r="H161" s="215">
        <v>1.2999999999999999E-2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168</v>
      </c>
      <c r="AU161" s="221" t="s">
        <v>83</v>
      </c>
      <c r="AV161" s="14" t="s">
        <v>150</v>
      </c>
      <c r="AW161" s="14" t="s">
        <v>35</v>
      </c>
      <c r="AX161" s="14" t="s">
        <v>81</v>
      </c>
      <c r="AY161" s="221" t="s">
        <v>143</v>
      </c>
    </row>
    <row r="162" spans="1:65" s="2" customFormat="1" ht="21.75" customHeight="1">
      <c r="A162" s="35"/>
      <c r="B162" s="36"/>
      <c r="C162" s="179" t="s">
        <v>298</v>
      </c>
      <c r="D162" s="179" t="s">
        <v>145</v>
      </c>
      <c r="E162" s="180" t="s">
        <v>691</v>
      </c>
      <c r="F162" s="181" t="s">
        <v>692</v>
      </c>
      <c r="G162" s="182" t="s">
        <v>399</v>
      </c>
      <c r="H162" s="183">
        <v>4</v>
      </c>
      <c r="I162" s="184"/>
      <c r="J162" s="185">
        <f>ROUND(I162*H162,2)</f>
        <v>0</v>
      </c>
      <c r="K162" s="181" t="s">
        <v>599</v>
      </c>
      <c r="L162" s="40"/>
      <c r="M162" s="186" t="s">
        <v>19</v>
      </c>
      <c r="N162" s="187" t="s">
        <v>45</v>
      </c>
      <c r="O162" s="65"/>
      <c r="P162" s="188">
        <f>O162*H162</f>
        <v>0</v>
      </c>
      <c r="Q162" s="188">
        <v>0</v>
      </c>
      <c r="R162" s="188">
        <f>Q162*H162</f>
        <v>0</v>
      </c>
      <c r="S162" s="188">
        <v>0</v>
      </c>
      <c r="T162" s="18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0" t="s">
        <v>150</v>
      </c>
      <c r="AT162" s="190" t="s">
        <v>145</v>
      </c>
      <c r="AU162" s="190" t="s">
        <v>83</v>
      </c>
      <c r="AY162" s="18" t="s">
        <v>143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8" t="s">
        <v>81</v>
      </c>
      <c r="BK162" s="191">
        <f>ROUND(I162*H162,2)</f>
        <v>0</v>
      </c>
      <c r="BL162" s="18" t="s">
        <v>150</v>
      </c>
      <c r="BM162" s="190" t="s">
        <v>693</v>
      </c>
    </row>
    <row r="163" spans="1:65" s="2" customFormat="1" ht="29.25">
      <c r="A163" s="35"/>
      <c r="B163" s="36"/>
      <c r="C163" s="37"/>
      <c r="D163" s="192" t="s">
        <v>152</v>
      </c>
      <c r="E163" s="37"/>
      <c r="F163" s="193" t="s">
        <v>694</v>
      </c>
      <c r="G163" s="37"/>
      <c r="H163" s="37"/>
      <c r="I163" s="194"/>
      <c r="J163" s="37"/>
      <c r="K163" s="37"/>
      <c r="L163" s="40"/>
      <c r="M163" s="195"/>
      <c r="N163" s="196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152</v>
      </c>
      <c r="AU163" s="18" t="s">
        <v>83</v>
      </c>
    </row>
    <row r="164" spans="1:65" s="13" customFormat="1" ht="11.25">
      <c r="B164" s="199"/>
      <c r="C164" s="200"/>
      <c r="D164" s="192" t="s">
        <v>168</v>
      </c>
      <c r="E164" s="201" t="s">
        <v>19</v>
      </c>
      <c r="F164" s="202" t="s">
        <v>695</v>
      </c>
      <c r="G164" s="200"/>
      <c r="H164" s="203">
        <v>4</v>
      </c>
      <c r="I164" s="204"/>
      <c r="J164" s="200"/>
      <c r="K164" s="200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168</v>
      </c>
      <c r="AU164" s="209" t="s">
        <v>83</v>
      </c>
      <c r="AV164" s="13" t="s">
        <v>83</v>
      </c>
      <c r="AW164" s="13" t="s">
        <v>35</v>
      </c>
      <c r="AX164" s="13" t="s">
        <v>81</v>
      </c>
      <c r="AY164" s="209" t="s">
        <v>143</v>
      </c>
    </row>
    <row r="165" spans="1:65" s="2" customFormat="1" ht="24.2" customHeight="1">
      <c r="A165" s="35"/>
      <c r="B165" s="36"/>
      <c r="C165" s="179" t="s">
        <v>305</v>
      </c>
      <c r="D165" s="179" t="s">
        <v>145</v>
      </c>
      <c r="E165" s="180" t="s">
        <v>696</v>
      </c>
      <c r="F165" s="181" t="s">
        <v>697</v>
      </c>
      <c r="G165" s="182" t="s">
        <v>598</v>
      </c>
      <c r="H165" s="183">
        <v>0.874</v>
      </c>
      <c r="I165" s="184"/>
      <c r="J165" s="185">
        <f>ROUND(I165*H165,2)</f>
        <v>0</v>
      </c>
      <c r="K165" s="181" t="s">
        <v>599</v>
      </c>
      <c r="L165" s="40"/>
      <c r="M165" s="186" t="s">
        <v>19</v>
      </c>
      <c r="N165" s="187" t="s">
        <v>45</v>
      </c>
      <c r="O165" s="65"/>
      <c r="P165" s="188">
        <f>O165*H165</f>
        <v>0</v>
      </c>
      <c r="Q165" s="188">
        <v>0</v>
      </c>
      <c r="R165" s="188">
        <f>Q165*H165</f>
        <v>0</v>
      </c>
      <c r="S165" s="188">
        <v>0</v>
      </c>
      <c r="T165" s="18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0" t="s">
        <v>150</v>
      </c>
      <c r="AT165" s="190" t="s">
        <v>145</v>
      </c>
      <c r="AU165" s="190" t="s">
        <v>83</v>
      </c>
      <c r="AY165" s="18" t="s">
        <v>143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8" t="s">
        <v>81</v>
      </c>
      <c r="BK165" s="191">
        <f>ROUND(I165*H165,2)</f>
        <v>0</v>
      </c>
      <c r="BL165" s="18" t="s">
        <v>150</v>
      </c>
      <c r="BM165" s="190" t="s">
        <v>698</v>
      </c>
    </row>
    <row r="166" spans="1:65" s="2" customFormat="1" ht="78">
      <c r="A166" s="35"/>
      <c r="B166" s="36"/>
      <c r="C166" s="37"/>
      <c r="D166" s="192" t="s">
        <v>152</v>
      </c>
      <c r="E166" s="37"/>
      <c r="F166" s="193" t="s">
        <v>699</v>
      </c>
      <c r="G166" s="37"/>
      <c r="H166" s="37"/>
      <c r="I166" s="194"/>
      <c r="J166" s="37"/>
      <c r="K166" s="37"/>
      <c r="L166" s="40"/>
      <c r="M166" s="195"/>
      <c r="N166" s="196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152</v>
      </c>
      <c r="AU166" s="18" t="s">
        <v>83</v>
      </c>
    </row>
    <row r="167" spans="1:65" s="2" customFormat="1" ht="68.25">
      <c r="A167" s="35"/>
      <c r="B167" s="36"/>
      <c r="C167" s="37"/>
      <c r="D167" s="192" t="s">
        <v>183</v>
      </c>
      <c r="E167" s="37"/>
      <c r="F167" s="210" t="s">
        <v>700</v>
      </c>
      <c r="G167" s="37"/>
      <c r="H167" s="37"/>
      <c r="I167" s="194"/>
      <c r="J167" s="37"/>
      <c r="K167" s="37"/>
      <c r="L167" s="40"/>
      <c r="M167" s="195"/>
      <c r="N167" s="196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183</v>
      </c>
      <c r="AU167" s="18" t="s">
        <v>83</v>
      </c>
    </row>
    <row r="168" spans="1:65" s="15" customFormat="1" ht="11.25">
      <c r="B168" s="232"/>
      <c r="C168" s="233"/>
      <c r="D168" s="192" t="s">
        <v>168</v>
      </c>
      <c r="E168" s="234" t="s">
        <v>19</v>
      </c>
      <c r="F168" s="235" t="s">
        <v>701</v>
      </c>
      <c r="G168" s="233"/>
      <c r="H168" s="234" t="s">
        <v>19</v>
      </c>
      <c r="I168" s="236"/>
      <c r="J168" s="233"/>
      <c r="K168" s="233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168</v>
      </c>
      <c r="AU168" s="241" t="s">
        <v>83</v>
      </c>
      <c r="AV168" s="15" t="s">
        <v>81</v>
      </c>
      <c r="AW168" s="15" t="s">
        <v>35</v>
      </c>
      <c r="AX168" s="15" t="s">
        <v>74</v>
      </c>
      <c r="AY168" s="241" t="s">
        <v>143</v>
      </c>
    </row>
    <row r="169" spans="1:65" s="13" customFormat="1" ht="11.25">
      <c r="B169" s="199"/>
      <c r="C169" s="200"/>
      <c r="D169" s="192" t="s">
        <v>168</v>
      </c>
      <c r="E169" s="201" t="s">
        <v>19</v>
      </c>
      <c r="F169" s="202" t="s">
        <v>702</v>
      </c>
      <c r="G169" s="200"/>
      <c r="H169" s="203">
        <v>0.874</v>
      </c>
      <c r="I169" s="204"/>
      <c r="J169" s="200"/>
      <c r="K169" s="200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168</v>
      </c>
      <c r="AU169" s="209" t="s">
        <v>83</v>
      </c>
      <c r="AV169" s="13" t="s">
        <v>83</v>
      </c>
      <c r="AW169" s="13" t="s">
        <v>35</v>
      </c>
      <c r="AX169" s="13" t="s">
        <v>74</v>
      </c>
      <c r="AY169" s="209" t="s">
        <v>143</v>
      </c>
    </row>
    <row r="170" spans="1:65" s="14" customFormat="1" ht="11.25">
      <c r="B170" s="211"/>
      <c r="C170" s="212"/>
      <c r="D170" s="192" t="s">
        <v>168</v>
      </c>
      <c r="E170" s="213" t="s">
        <v>19</v>
      </c>
      <c r="F170" s="214" t="s">
        <v>192</v>
      </c>
      <c r="G170" s="212"/>
      <c r="H170" s="215">
        <v>0.874</v>
      </c>
      <c r="I170" s="216"/>
      <c r="J170" s="212"/>
      <c r="K170" s="212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168</v>
      </c>
      <c r="AU170" s="221" t="s">
        <v>83</v>
      </c>
      <c r="AV170" s="14" t="s">
        <v>150</v>
      </c>
      <c r="AW170" s="14" t="s">
        <v>35</v>
      </c>
      <c r="AX170" s="14" t="s">
        <v>81</v>
      </c>
      <c r="AY170" s="221" t="s">
        <v>143</v>
      </c>
    </row>
    <row r="171" spans="1:65" s="2" customFormat="1" ht="24.2" customHeight="1">
      <c r="A171" s="35"/>
      <c r="B171" s="36"/>
      <c r="C171" s="179" t="s">
        <v>313</v>
      </c>
      <c r="D171" s="179" t="s">
        <v>145</v>
      </c>
      <c r="E171" s="180" t="s">
        <v>703</v>
      </c>
      <c r="F171" s="181" t="s">
        <v>704</v>
      </c>
      <c r="G171" s="182" t="s">
        <v>705</v>
      </c>
      <c r="H171" s="183">
        <v>4</v>
      </c>
      <c r="I171" s="184"/>
      <c r="J171" s="185">
        <f>ROUND(I171*H171,2)</f>
        <v>0</v>
      </c>
      <c r="K171" s="181" t="s">
        <v>599</v>
      </c>
      <c r="L171" s="40"/>
      <c r="M171" s="186" t="s">
        <v>19</v>
      </c>
      <c r="N171" s="187" t="s">
        <v>45</v>
      </c>
      <c r="O171" s="65"/>
      <c r="P171" s="188">
        <f>O171*H171</f>
        <v>0</v>
      </c>
      <c r="Q171" s="188">
        <v>0</v>
      </c>
      <c r="R171" s="188">
        <f>Q171*H171</f>
        <v>0</v>
      </c>
      <c r="S171" s="188">
        <v>0</v>
      </c>
      <c r="T171" s="18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0" t="s">
        <v>150</v>
      </c>
      <c r="AT171" s="190" t="s">
        <v>145</v>
      </c>
      <c r="AU171" s="190" t="s">
        <v>83</v>
      </c>
      <c r="AY171" s="18" t="s">
        <v>143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8" t="s">
        <v>81</v>
      </c>
      <c r="BK171" s="191">
        <f>ROUND(I171*H171,2)</f>
        <v>0</v>
      </c>
      <c r="BL171" s="18" t="s">
        <v>150</v>
      </c>
      <c r="BM171" s="190" t="s">
        <v>706</v>
      </c>
    </row>
    <row r="172" spans="1:65" s="2" customFormat="1" ht="68.25">
      <c r="A172" s="35"/>
      <c r="B172" s="36"/>
      <c r="C172" s="37"/>
      <c r="D172" s="192" t="s">
        <v>152</v>
      </c>
      <c r="E172" s="37"/>
      <c r="F172" s="193" t="s">
        <v>707</v>
      </c>
      <c r="G172" s="37"/>
      <c r="H172" s="37"/>
      <c r="I172" s="194"/>
      <c r="J172" s="37"/>
      <c r="K172" s="37"/>
      <c r="L172" s="40"/>
      <c r="M172" s="195"/>
      <c r="N172" s="196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152</v>
      </c>
      <c r="AU172" s="18" t="s">
        <v>83</v>
      </c>
    </row>
    <row r="173" spans="1:65" s="2" customFormat="1" ht="24.2" customHeight="1">
      <c r="A173" s="35"/>
      <c r="B173" s="36"/>
      <c r="C173" s="179" t="s">
        <v>320</v>
      </c>
      <c r="D173" s="179" t="s">
        <v>145</v>
      </c>
      <c r="E173" s="180" t="s">
        <v>708</v>
      </c>
      <c r="F173" s="181" t="s">
        <v>709</v>
      </c>
      <c r="G173" s="182" t="s">
        <v>705</v>
      </c>
      <c r="H173" s="183">
        <v>2</v>
      </c>
      <c r="I173" s="184"/>
      <c r="J173" s="185">
        <f>ROUND(I173*H173,2)</f>
        <v>0</v>
      </c>
      <c r="K173" s="181" t="s">
        <v>599</v>
      </c>
      <c r="L173" s="40"/>
      <c r="M173" s="186" t="s">
        <v>19</v>
      </c>
      <c r="N173" s="187" t="s">
        <v>45</v>
      </c>
      <c r="O173" s="65"/>
      <c r="P173" s="188">
        <f>O173*H173</f>
        <v>0</v>
      </c>
      <c r="Q173" s="188">
        <v>0</v>
      </c>
      <c r="R173" s="188">
        <f>Q173*H173</f>
        <v>0</v>
      </c>
      <c r="S173" s="188">
        <v>0</v>
      </c>
      <c r="T173" s="18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0" t="s">
        <v>150</v>
      </c>
      <c r="AT173" s="190" t="s">
        <v>145</v>
      </c>
      <c r="AU173" s="190" t="s">
        <v>83</v>
      </c>
      <c r="AY173" s="18" t="s">
        <v>143</v>
      </c>
      <c r="BE173" s="191">
        <f>IF(N173="základní",J173,0)</f>
        <v>0</v>
      </c>
      <c r="BF173" s="191">
        <f>IF(N173="snížená",J173,0)</f>
        <v>0</v>
      </c>
      <c r="BG173" s="191">
        <f>IF(N173="zákl. přenesená",J173,0)</f>
        <v>0</v>
      </c>
      <c r="BH173" s="191">
        <f>IF(N173="sníž. přenesená",J173,0)</f>
        <v>0</v>
      </c>
      <c r="BI173" s="191">
        <f>IF(N173="nulová",J173,0)</f>
        <v>0</v>
      </c>
      <c r="BJ173" s="18" t="s">
        <v>81</v>
      </c>
      <c r="BK173" s="191">
        <f>ROUND(I173*H173,2)</f>
        <v>0</v>
      </c>
      <c r="BL173" s="18" t="s">
        <v>150</v>
      </c>
      <c r="BM173" s="190" t="s">
        <v>710</v>
      </c>
    </row>
    <row r="174" spans="1:65" s="2" customFormat="1" ht="58.5">
      <c r="A174" s="35"/>
      <c r="B174" s="36"/>
      <c r="C174" s="37"/>
      <c r="D174" s="192" t="s">
        <v>152</v>
      </c>
      <c r="E174" s="37"/>
      <c r="F174" s="193" t="s">
        <v>711</v>
      </c>
      <c r="G174" s="37"/>
      <c r="H174" s="37"/>
      <c r="I174" s="194"/>
      <c r="J174" s="37"/>
      <c r="K174" s="37"/>
      <c r="L174" s="40"/>
      <c r="M174" s="195"/>
      <c r="N174" s="196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152</v>
      </c>
      <c r="AU174" s="18" t="s">
        <v>83</v>
      </c>
    </row>
    <row r="175" spans="1:65" s="2" customFormat="1" ht="37.9" customHeight="1">
      <c r="A175" s="35"/>
      <c r="B175" s="36"/>
      <c r="C175" s="179" t="s">
        <v>328</v>
      </c>
      <c r="D175" s="179" t="s">
        <v>145</v>
      </c>
      <c r="E175" s="180" t="s">
        <v>712</v>
      </c>
      <c r="F175" s="181" t="s">
        <v>713</v>
      </c>
      <c r="G175" s="182" t="s">
        <v>179</v>
      </c>
      <c r="H175" s="183">
        <v>200</v>
      </c>
      <c r="I175" s="184"/>
      <c r="J175" s="185">
        <f>ROUND(I175*H175,2)</f>
        <v>0</v>
      </c>
      <c r="K175" s="181" t="s">
        <v>599</v>
      </c>
      <c r="L175" s="40"/>
      <c r="M175" s="186" t="s">
        <v>19</v>
      </c>
      <c r="N175" s="187" t="s">
        <v>45</v>
      </c>
      <c r="O175" s="65"/>
      <c r="P175" s="188">
        <f>O175*H175</f>
        <v>0</v>
      </c>
      <c r="Q175" s="188">
        <v>0</v>
      </c>
      <c r="R175" s="188">
        <f>Q175*H175</f>
        <v>0</v>
      </c>
      <c r="S175" s="188">
        <v>0</v>
      </c>
      <c r="T175" s="18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0" t="s">
        <v>150</v>
      </c>
      <c r="AT175" s="190" t="s">
        <v>145</v>
      </c>
      <c r="AU175" s="190" t="s">
        <v>83</v>
      </c>
      <c r="AY175" s="18" t="s">
        <v>143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8" t="s">
        <v>81</v>
      </c>
      <c r="BK175" s="191">
        <f>ROUND(I175*H175,2)</f>
        <v>0</v>
      </c>
      <c r="BL175" s="18" t="s">
        <v>150</v>
      </c>
      <c r="BM175" s="190" t="s">
        <v>714</v>
      </c>
    </row>
    <row r="176" spans="1:65" s="2" customFormat="1" ht="58.5">
      <c r="A176" s="35"/>
      <c r="B176" s="36"/>
      <c r="C176" s="37"/>
      <c r="D176" s="192" t="s">
        <v>152</v>
      </c>
      <c r="E176" s="37"/>
      <c r="F176" s="193" t="s">
        <v>715</v>
      </c>
      <c r="G176" s="37"/>
      <c r="H176" s="37"/>
      <c r="I176" s="194"/>
      <c r="J176" s="37"/>
      <c r="K176" s="37"/>
      <c r="L176" s="40"/>
      <c r="M176" s="195"/>
      <c r="N176" s="196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152</v>
      </c>
      <c r="AU176" s="18" t="s">
        <v>83</v>
      </c>
    </row>
    <row r="177" spans="1:65" s="13" customFormat="1" ht="11.25">
      <c r="B177" s="199"/>
      <c r="C177" s="200"/>
      <c r="D177" s="192" t="s">
        <v>168</v>
      </c>
      <c r="E177" s="201" t="s">
        <v>19</v>
      </c>
      <c r="F177" s="202" t="s">
        <v>716</v>
      </c>
      <c r="G177" s="200"/>
      <c r="H177" s="203">
        <v>200</v>
      </c>
      <c r="I177" s="204"/>
      <c r="J177" s="200"/>
      <c r="K177" s="200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168</v>
      </c>
      <c r="AU177" s="209" t="s">
        <v>83</v>
      </c>
      <c r="AV177" s="13" t="s">
        <v>83</v>
      </c>
      <c r="AW177" s="13" t="s">
        <v>35</v>
      </c>
      <c r="AX177" s="13" t="s">
        <v>74</v>
      </c>
      <c r="AY177" s="209" t="s">
        <v>143</v>
      </c>
    </row>
    <row r="178" spans="1:65" s="14" customFormat="1" ht="11.25">
      <c r="B178" s="211"/>
      <c r="C178" s="212"/>
      <c r="D178" s="192" t="s">
        <v>168</v>
      </c>
      <c r="E178" s="213" t="s">
        <v>19</v>
      </c>
      <c r="F178" s="214" t="s">
        <v>192</v>
      </c>
      <c r="G178" s="212"/>
      <c r="H178" s="215">
        <v>200</v>
      </c>
      <c r="I178" s="216"/>
      <c r="J178" s="212"/>
      <c r="K178" s="212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168</v>
      </c>
      <c r="AU178" s="221" t="s">
        <v>83</v>
      </c>
      <c r="AV178" s="14" t="s">
        <v>150</v>
      </c>
      <c r="AW178" s="14" t="s">
        <v>35</v>
      </c>
      <c r="AX178" s="14" t="s">
        <v>81</v>
      </c>
      <c r="AY178" s="221" t="s">
        <v>143</v>
      </c>
    </row>
    <row r="179" spans="1:65" s="2" customFormat="1" ht="37.9" customHeight="1">
      <c r="A179" s="35"/>
      <c r="B179" s="36"/>
      <c r="C179" s="179" t="s">
        <v>336</v>
      </c>
      <c r="D179" s="179" t="s">
        <v>145</v>
      </c>
      <c r="E179" s="180" t="s">
        <v>717</v>
      </c>
      <c r="F179" s="181" t="s">
        <v>718</v>
      </c>
      <c r="G179" s="182" t="s">
        <v>179</v>
      </c>
      <c r="H179" s="183">
        <v>200</v>
      </c>
      <c r="I179" s="184"/>
      <c r="J179" s="185">
        <f>ROUND(I179*H179,2)</f>
        <v>0</v>
      </c>
      <c r="K179" s="181" t="s">
        <v>599</v>
      </c>
      <c r="L179" s="40"/>
      <c r="M179" s="186" t="s">
        <v>19</v>
      </c>
      <c r="N179" s="187" t="s">
        <v>45</v>
      </c>
      <c r="O179" s="65"/>
      <c r="P179" s="188">
        <f>O179*H179</f>
        <v>0</v>
      </c>
      <c r="Q179" s="188">
        <v>0</v>
      </c>
      <c r="R179" s="188">
        <f>Q179*H179</f>
        <v>0</v>
      </c>
      <c r="S179" s="188">
        <v>0</v>
      </c>
      <c r="T179" s="18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0" t="s">
        <v>150</v>
      </c>
      <c r="AT179" s="190" t="s">
        <v>145</v>
      </c>
      <c r="AU179" s="190" t="s">
        <v>83</v>
      </c>
      <c r="AY179" s="18" t="s">
        <v>143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8" t="s">
        <v>81</v>
      </c>
      <c r="BK179" s="191">
        <f>ROUND(I179*H179,2)</f>
        <v>0</v>
      </c>
      <c r="BL179" s="18" t="s">
        <v>150</v>
      </c>
      <c r="BM179" s="190" t="s">
        <v>719</v>
      </c>
    </row>
    <row r="180" spans="1:65" s="2" customFormat="1" ht="58.5">
      <c r="A180" s="35"/>
      <c r="B180" s="36"/>
      <c r="C180" s="37"/>
      <c r="D180" s="192" t="s">
        <v>152</v>
      </c>
      <c r="E180" s="37"/>
      <c r="F180" s="193" t="s">
        <v>720</v>
      </c>
      <c r="G180" s="37"/>
      <c r="H180" s="37"/>
      <c r="I180" s="194"/>
      <c r="J180" s="37"/>
      <c r="K180" s="37"/>
      <c r="L180" s="40"/>
      <c r="M180" s="195"/>
      <c r="N180" s="196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152</v>
      </c>
      <c r="AU180" s="18" t="s">
        <v>83</v>
      </c>
    </row>
    <row r="181" spans="1:65" s="13" customFormat="1" ht="11.25">
      <c r="B181" s="199"/>
      <c r="C181" s="200"/>
      <c r="D181" s="192" t="s">
        <v>168</v>
      </c>
      <c r="E181" s="201" t="s">
        <v>19</v>
      </c>
      <c r="F181" s="202" t="s">
        <v>716</v>
      </c>
      <c r="G181" s="200"/>
      <c r="H181" s="203">
        <v>200</v>
      </c>
      <c r="I181" s="204"/>
      <c r="J181" s="200"/>
      <c r="K181" s="200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168</v>
      </c>
      <c r="AU181" s="209" t="s">
        <v>83</v>
      </c>
      <c r="AV181" s="13" t="s">
        <v>83</v>
      </c>
      <c r="AW181" s="13" t="s">
        <v>35</v>
      </c>
      <c r="AX181" s="13" t="s">
        <v>74</v>
      </c>
      <c r="AY181" s="209" t="s">
        <v>143</v>
      </c>
    </row>
    <row r="182" spans="1:65" s="14" customFormat="1" ht="11.25">
      <c r="B182" s="211"/>
      <c r="C182" s="212"/>
      <c r="D182" s="192" t="s">
        <v>168</v>
      </c>
      <c r="E182" s="213" t="s">
        <v>19</v>
      </c>
      <c r="F182" s="214" t="s">
        <v>192</v>
      </c>
      <c r="G182" s="212"/>
      <c r="H182" s="215">
        <v>200</v>
      </c>
      <c r="I182" s="216"/>
      <c r="J182" s="212"/>
      <c r="K182" s="212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168</v>
      </c>
      <c r="AU182" s="221" t="s">
        <v>83</v>
      </c>
      <c r="AV182" s="14" t="s">
        <v>150</v>
      </c>
      <c r="AW182" s="14" t="s">
        <v>35</v>
      </c>
      <c r="AX182" s="14" t="s">
        <v>81</v>
      </c>
      <c r="AY182" s="221" t="s">
        <v>143</v>
      </c>
    </row>
    <row r="183" spans="1:65" s="2" customFormat="1" ht="24.2" customHeight="1">
      <c r="A183" s="35"/>
      <c r="B183" s="36"/>
      <c r="C183" s="179" t="s">
        <v>346</v>
      </c>
      <c r="D183" s="179" t="s">
        <v>145</v>
      </c>
      <c r="E183" s="180" t="s">
        <v>721</v>
      </c>
      <c r="F183" s="181" t="s">
        <v>722</v>
      </c>
      <c r="G183" s="182" t="s">
        <v>179</v>
      </c>
      <c r="H183" s="183">
        <v>26</v>
      </c>
      <c r="I183" s="184"/>
      <c r="J183" s="185">
        <f>ROUND(I183*H183,2)</f>
        <v>0</v>
      </c>
      <c r="K183" s="181" t="s">
        <v>599</v>
      </c>
      <c r="L183" s="40"/>
      <c r="M183" s="186" t="s">
        <v>19</v>
      </c>
      <c r="N183" s="187" t="s">
        <v>45</v>
      </c>
      <c r="O183" s="65"/>
      <c r="P183" s="188">
        <f>O183*H183</f>
        <v>0</v>
      </c>
      <c r="Q183" s="188">
        <v>0</v>
      </c>
      <c r="R183" s="188">
        <f>Q183*H183</f>
        <v>0</v>
      </c>
      <c r="S183" s="188">
        <v>0</v>
      </c>
      <c r="T183" s="18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0" t="s">
        <v>150</v>
      </c>
      <c r="AT183" s="190" t="s">
        <v>145</v>
      </c>
      <c r="AU183" s="190" t="s">
        <v>83</v>
      </c>
      <c r="AY183" s="18" t="s">
        <v>143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8" t="s">
        <v>81</v>
      </c>
      <c r="BK183" s="191">
        <f>ROUND(I183*H183,2)</f>
        <v>0</v>
      </c>
      <c r="BL183" s="18" t="s">
        <v>150</v>
      </c>
      <c r="BM183" s="190" t="s">
        <v>723</v>
      </c>
    </row>
    <row r="184" spans="1:65" s="2" customFormat="1" ht="39">
      <c r="A184" s="35"/>
      <c r="B184" s="36"/>
      <c r="C184" s="37"/>
      <c r="D184" s="192" t="s">
        <v>152</v>
      </c>
      <c r="E184" s="37"/>
      <c r="F184" s="193" t="s">
        <v>724</v>
      </c>
      <c r="G184" s="37"/>
      <c r="H184" s="37"/>
      <c r="I184" s="194"/>
      <c r="J184" s="37"/>
      <c r="K184" s="37"/>
      <c r="L184" s="40"/>
      <c r="M184" s="195"/>
      <c r="N184" s="196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152</v>
      </c>
      <c r="AU184" s="18" t="s">
        <v>83</v>
      </c>
    </row>
    <row r="185" spans="1:65" s="12" customFormat="1" ht="25.9" customHeight="1">
      <c r="B185" s="163"/>
      <c r="C185" s="164"/>
      <c r="D185" s="165" t="s">
        <v>73</v>
      </c>
      <c r="E185" s="166" t="s">
        <v>725</v>
      </c>
      <c r="F185" s="166" t="s">
        <v>726</v>
      </c>
      <c r="G185" s="164"/>
      <c r="H185" s="164"/>
      <c r="I185" s="167"/>
      <c r="J185" s="168">
        <f>BK185</f>
        <v>0</v>
      </c>
      <c r="K185" s="164"/>
      <c r="L185" s="169"/>
      <c r="M185" s="170"/>
      <c r="N185" s="171"/>
      <c r="O185" s="171"/>
      <c r="P185" s="172">
        <f>SUM(P186:P198)</f>
        <v>0</v>
      </c>
      <c r="Q185" s="171"/>
      <c r="R185" s="172">
        <f>SUM(R186:R198)</f>
        <v>0</v>
      </c>
      <c r="S185" s="171"/>
      <c r="T185" s="173">
        <f>SUM(T186:T198)</f>
        <v>0</v>
      </c>
      <c r="AR185" s="174" t="s">
        <v>150</v>
      </c>
      <c r="AT185" s="175" t="s">
        <v>73</v>
      </c>
      <c r="AU185" s="175" t="s">
        <v>74</v>
      </c>
      <c r="AY185" s="174" t="s">
        <v>143</v>
      </c>
      <c r="BK185" s="176">
        <f>SUM(BK186:BK198)</f>
        <v>0</v>
      </c>
    </row>
    <row r="186" spans="1:65" s="2" customFormat="1" ht="33" customHeight="1">
      <c r="A186" s="35"/>
      <c r="B186" s="36"/>
      <c r="C186" s="179" t="s">
        <v>351</v>
      </c>
      <c r="D186" s="179" t="s">
        <v>145</v>
      </c>
      <c r="E186" s="180" t="s">
        <v>727</v>
      </c>
      <c r="F186" s="181" t="s">
        <v>728</v>
      </c>
      <c r="G186" s="182" t="s">
        <v>245</v>
      </c>
      <c r="H186" s="183">
        <v>131.001</v>
      </c>
      <c r="I186" s="184"/>
      <c r="J186" s="185">
        <f>ROUND(I186*H186,2)</f>
        <v>0</v>
      </c>
      <c r="K186" s="181" t="s">
        <v>599</v>
      </c>
      <c r="L186" s="40"/>
      <c r="M186" s="186" t="s">
        <v>19</v>
      </c>
      <c r="N186" s="187" t="s">
        <v>45</v>
      </c>
      <c r="O186" s="65"/>
      <c r="P186" s="188">
        <f>O186*H186</f>
        <v>0</v>
      </c>
      <c r="Q186" s="188">
        <v>0</v>
      </c>
      <c r="R186" s="188">
        <f>Q186*H186</f>
        <v>0</v>
      </c>
      <c r="S186" s="188">
        <v>0</v>
      </c>
      <c r="T186" s="18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0" t="s">
        <v>729</v>
      </c>
      <c r="AT186" s="190" t="s">
        <v>145</v>
      </c>
      <c r="AU186" s="190" t="s">
        <v>81</v>
      </c>
      <c r="AY186" s="18" t="s">
        <v>143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8" t="s">
        <v>81</v>
      </c>
      <c r="BK186" s="191">
        <f>ROUND(I186*H186,2)</f>
        <v>0</v>
      </c>
      <c r="BL186" s="18" t="s">
        <v>729</v>
      </c>
      <c r="BM186" s="190" t="s">
        <v>730</v>
      </c>
    </row>
    <row r="187" spans="1:65" s="2" customFormat="1" ht="78">
      <c r="A187" s="35"/>
      <c r="B187" s="36"/>
      <c r="C187" s="37"/>
      <c r="D187" s="192" t="s">
        <v>152</v>
      </c>
      <c r="E187" s="37"/>
      <c r="F187" s="193" t="s">
        <v>731</v>
      </c>
      <c r="G187" s="37"/>
      <c r="H187" s="37"/>
      <c r="I187" s="194"/>
      <c r="J187" s="37"/>
      <c r="K187" s="37"/>
      <c r="L187" s="40"/>
      <c r="M187" s="195"/>
      <c r="N187" s="196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152</v>
      </c>
      <c r="AU187" s="18" t="s">
        <v>81</v>
      </c>
    </row>
    <row r="188" spans="1:65" s="13" customFormat="1" ht="22.5">
      <c r="B188" s="199"/>
      <c r="C188" s="200"/>
      <c r="D188" s="192" t="s">
        <v>168</v>
      </c>
      <c r="E188" s="201" t="s">
        <v>19</v>
      </c>
      <c r="F188" s="202" t="s">
        <v>732</v>
      </c>
      <c r="G188" s="200"/>
      <c r="H188" s="203">
        <v>2.34</v>
      </c>
      <c r="I188" s="204"/>
      <c r="J188" s="200"/>
      <c r="K188" s="200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168</v>
      </c>
      <c r="AU188" s="209" t="s">
        <v>81</v>
      </c>
      <c r="AV188" s="13" t="s">
        <v>83</v>
      </c>
      <c r="AW188" s="13" t="s">
        <v>35</v>
      </c>
      <c r="AX188" s="13" t="s">
        <v>74</v>
      </c>
      <c r="AY188" s="209" t="s">
        <v>143</v>
      </c>
    </row>
    <row r="189" spans="1:65" s="13" customFormat="1" ht="11.25">
      <c r="B189" s="199"/>
      <c r="C189" s="200"/>
      <c r="D189" s="192" t="s">
        <v>168</v>
      </c>
      <c r="E189" s="201" t="s">
        <v>19</v>
      </c>
      <c r="F189" s="202" t="s">
        <v>733</v>
      </c>
      <c r="G189" s="200"/>
      <c r="H189" s="203">
        <v>47.619</v>
      </c>
      <c r="I189" s="204"/>
      <c r="J189" s="200"/>
      <c r="K189" s="200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168</v>
      </c>
      <c r="AU189" s="209" t="s">
        <v>81</v>
      </c>
      <c r="AV189" s="13" t="s">
        <v>83</v>
      </c>
      <c r="AW189" s="13" t="s">
        <v>35</v>
      </c>
      <c r="AX189" s="13" t="s">
        <v>74</v>
      </c>
      <c r="AY189" s="209" t="s">
        <v>143</v>
      </c>
    </row>
    <row r="190" spans="1:65" s="13" customFormat="1" ht="22.5">
      <c r="B190" s="199"/>
      <c r="C190" s="200"/>
      <c r="D190" s="192" t="s">
        <v>168</v>
      </c>
      <c r="E190" s="201" t="s">
        <v>19</v>
      </c>
      <c r="F190" s="202" t="s">
        <v>734</v>
      </c>
      <c r="G190" s="200"/>
      <c r="H190" s="203">
        <v>64.891999999999996</v>
      </c>
      <c r="I190" s="204"/>
      <c r="J190" s="200"/>
      <c r="K190" s="200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168</v>
      </c>
      <c r="AU190" s="209" t="s">
        <v>81</v>
      </c>
      <c r="AV190" s="13" t="s">
        <v>83</v>
      </c>
      <c r="AW190" s="13" t="s">
        <v>35</v>
      </c>
      <c r="AX190" s="13" t="s">
        <v>74</v>
      </c>
      <c r="AY190" s="209" t="s">
        <v>143</v>
      </c>
    </row>
    <row r="191" spans="1:65" s="13" customFormat="1" ht="22.5">
      <c r="B191" s="199"/>
      <c r="C191" s="200"/>
      <c r="D191" s="192" t="s">
        <v>168</v>
      </c>
      <c r="E191" s="201" t="s">
        <v>19</v>
      </c>
      <c r="F191" s="202" t="s">
        <v>735</v>
      </c>
      <c r="G191" s="200"/>
      <c r="H191" s="203">
        <v>2.57</v>
      </c>
      <c r="I191" s="204"/>
      <c r="J191" s="200"/>
      <c r="K191" s="200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168</v>
      </c>
      <c r="AU191" s="209" t="s">
        <v>81</v>
      </c>
      <c r="AV191" s="13" t="s">
        <v>83</v>
      </c>
      <c r="AW191" s="13" t="s">
        <v>35</v>
      </c>
      <c r="AX191" s="13" t="s">
        <v>74</v>
      </c>
      <c r="AY191" s="209" t="s">
        <v>143</v>
      </c>
    </row>
    <row r="192" spans="1:65" s="13" customFormat="1" ht="22.5">
      <c r="B192" s="199"/>
      <c r="C192" s="200"/>
      <c r="D192" s="192" t="s">
        <v>168</v>
      </c>
      <c r="E192" s="201" t="s">
        <v>19</v>
      </c>
      <c r="F192" s="202" t="s">
        <v>736</v>
      </c>
      <c r="G192" s="200"/>
      <c r="H192" s="203">
        <v>13.2</v>
      </c>
      <c r="I192" s="204"/>
      <c r="J192" s="200"/>
      <c r="K192" s="200"/>
      <c r="L192" s="205"/>
      <c r="M192" s="206"/>
      <c r="N192" s="207"/>
      <c r="O192" s="207"/>
      <c r="P192" s="207"/>
      <c r="Q192" s="207"/>
      <c r="R192" s="207"/>
      <c r="S192" s="207"/>
      <c r="T192" s="208"/>
      <c r="AT192" s="209" t="s">
        <v>168</v>
      </c>
      <c r="AU192" s="209" t="s">
        <v>81</v>
      </c>
      <c r="AV192" s="13" t="s">
        <v>83</v>
      </c>
      <c r="AW192" s="13" t="s">
        <v>35</v>
      </c>
      <c r="AX192" s="13" t="s">
        <v>74</v>
      </c>
      <c r="AY192" s="209" t="s">
        <v>143</v>
      </c>
    </row>
    <row r="193" spans="1:65" s="13" customFormat="1" ht="22.5">
      <c r="B193" s="199"/>
      <c r="C193" s="200"/>
      <c r="D193" s="192" t="s">
        <v>168</v>
      </c>
      <c r="E193" s="201" t="s">
        <v>19</v>
      </c>
      <c r="F193" s="202" t="s">
        <v>737</v>
      </c>
      <c r="G193" s="200"/>
      <c r="H193" s="203">
        <v>0.38</v>
      </c>
      <c r="I193" s="204"/>
      <c r="J193" s="200"/>
      <c r="K193" s="200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168</v>
      </c>
      <c r="AU193" s="209" t="s">
        <v>81</v>
      </c>
      <c r="AV193" s="13" t="s">
        <v>83</v>
      </c>
      <c r="AW193" s="13" t="s">
        <v>35</v>
      </c>
      <c r="AX193" s="13" t="s">
        <v>74</v>
      </c>
      <c r="AY193" s="209" t="s">
        <v>143</v>
      </c>
    </row>
    <row r="194" spans="1:65" s="14" customFormat="1" ht="11.25">
      <c r="B194" s="211"/>
      <c r="C194" s="212"/>
      <c r="D194" s="192" t="s">
        <v>168</v>
      </c>
      <c r="E194" s="213" t="s">
        <v>19</v>
      </c>
      <c r="F194" s="214" t="s">
        <v>192</v>
      </c>
      <c r="G194" s="212"/>
      <c r="H194" s="215">
        <v>131.00099999999998</v>
      </c>
      <c r="I194" s="216"/>
      <c r="J194" s="212"/>
      <c r="K194" s="212"/>
      <c r="L194" s="217"/>
      <c r="M194" s="218"/>
      <c r="N194" s="219"/>
      <c r="O194" s="219"/>
      <c r="P194" s="219"/>
      <c r="Q194" s="219"/>
      <c r="R194" s="219"/>
      <c r="S194" s="219"/>
      <c r="T194" s="220"/>
      <c r="AT194" s="221" t="s">
        <v>168</v>
      </c>
      <c r="AU194" s="221" t="s">
        <v>81</v>
      </c>
      <c r="AV194" s="14" t="s">
        <v>150</v>
      </c>
      <c r="AW194" s="14" t="s">
        <v>35</v>
      </c>
      <c r="AX194" s="14" t="s">
        <v>81</v>
      </c>
      <c r="AY194" s="221" t="s">
        <v>143</v>
      </c>
    </row>
    <row r="195" spans="1:65" s="2" customFormat="1" ht="24.2" customHeight="1">
      <c r="A195" s="35"/>
      <c r="B195" s="36"/>
      <c r="C195" s="179" t="s">
        <v>355</v>
      </c>
      <c r="D195" s="179" t="s">
        <v>145</v>
      </c>
      <c r="E195" s="180" t="s">
        <v>738</v>
      </c>
      <c r="F195" s="181" t="s">
        <v>739</v>
      </c>
      <c r="G195" s="182" t="s">
        <v>399</v>
      </c>
      <c r="H195" s="183">
        <v>2</v>
      </c>
      <c r="I195" s="184"/>
      <c r="J195" s="185">
        <f>ROUND(I195*H195,2)</f>
        <v>0</v>
      </c>
      <c r="K195" s="181" t="s">
        <v>599</v>
      </c>
      <c r="L195" s="40"/>
      <c r="M195" s="186" t="s">
        <v>19</v>
      </c>
      <c r="N195" s="187" t="s">
        <v>45</v>
      </c>
      <c r="O195" s="65"/>
      <c r="P195" s="188">
        <f>O195*H195</f>
        <v>0</v>
      </c>
      <c r="Q195" s="188">
        <v>0</v>
      </c>
      <c r="R195" s="188">
        <f>Q195*H195</f>
        <v>0</v>
      </c>
      <c r="S195" s="188">
        <v>0</v>
      </c>
      <c r="T195" s="18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0" t="s">
        <v>729</v>
      </c>
      <c r="AT195" s="190" t="s">
        <v>145</v>
      </c>
      <c r="AU195" s="190" t="s">
        <v>81</v>
      </c>
      <c r="AY195" s="18" t="s">
        <v>143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8" t="s">
        <v>81</v>
      </c>
      <c r="BK195" s="191">
        <f>ROUND(I195*H195,2)</f>
        <v>0</v>
      </c>
      <c r="BL195" s="18" t="s">
        <v>729</v>
      </c>
      <c r="BM195" s="190" t="s">
        <v>740</v>
      </c>
    </row>
    <row r="196" spans="1:65" s="2" customFormat="1" ht="48.75">
      <c r="A196" s="35"/>
      <c r="B196" s="36"/>
      <c r="C196" s="37"/>
      <c r="D196" s="192" t="s">
        <v>152</v>
      </c>
      <c r="E196" s="37"/>
      <c r="F196" s="193" t="s">
        <v>741</v>
      </c>
      <c r="G196" s="37"/>
      <c r="H196" s="37"/>
      <c r="I196" s="194"/>
      <c r="J196" s="37"/>
      <c r="K196" s="37"/>
      <c r="L196" s="40"/>
      <c r="M196" s="195"/>
      <c r="N196" s="196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152</v>
      </c>
      <c r="AU196" s="18" t="s">
        <v>81</v>
      </c>
    </row>
    <row r="197" spans="1:65" s="13" customFormat="1" ht="11.25">
      <c r="B197" s="199"/>
      <c r="C197" s="200"/>
      <c r="D197" s="192" t="s">
        <v>168</v>
      </c>
      <c r="E197" s="201" t="s">
        <v>19</v>
      </c>
      <c r="F197" s="202" t="s">
        <v>742</v>
      </c>
      <c r="G197" s="200"/>
      <c r="H197" s="203">
        <v>2</v>
      </c>
      <c r="I197" s="204"/>
      <c r="J197" s="200"/>
      <c r="K197" s="200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168</v>
      </c>
      <c r="AU197" s="209" t="s">
        <v>81</v>
      </c>
      <c r="AV197" s="13" t="s">
        <v>83</v>
      </c>
      <c r="AW197" s="13" t="s">
        <v>35</v>
      </c>
      <c r="AX197" s="13" t="s">
        <v>74</v>
      </c>
      <c r="AY197" s="209" t="s">
        <v>143</v>
      </c>
    </row>
    <row r="198" spans="1:65" s="14" customFormat="1" ht="11.25">
      <c r="B198" s="211"/>
      <c r="C198" s="212"/>
      <c r="D198" s="192" t="s">
        <v>168</v>
      </c>
      <c r="E198" s="213" t="s">
        <v>19</v>
      </c>
      <c r="F198" s="214" t="s">
        <v>192</v>
      </c>
      <c r="G198" s="212"/>
      <c r="H198" s="215">
        <v>2</v>
      </c>
      <c r="I198" s="216"/>
      <c r="J198" s="212"/>
      <c r="K198" s="212"/>
      <c r="L198" s="217"/>
      <c r="M198" s="246"/>
      <c r="N198" s="247"/>
      <c r="O198" s="247"/>
      <c r="P198" s="247"/>
      <c r="Q198" s="247"/>
      <c r="R198" s="247"/>
      <c r="S198" s="247"/>
      <c r="T198" s="248"/>
      <c r="AT198" s="221" t="s">
        <v>168</v>
      </c>
      <c r="AU198" s="221" t="s">
        <v>81</v>
      </c>
      <c r="AV198" s="14" t="s">
        <v>150</v>
      </c>
      <c r="AW198" s="14" t="s">
        <v>35</v>
      </c>
      <c r="AX198" s="14" t="s">
        <v>81</v>
      </c>
      <c r="AY198" s="221" t="s">
        <v>143</v>
      </c>
    </row>
    <row r="199" spans="1:65" s="2" customFormat="1" ht="6.95" customHeight="1">
      <c r="A199" s="35"/>
      <c r="B199" s="48"/>
      <c r="C199" s="49"/>
      <c r="D199" s="49"/>
      <c r="E199" s="49"/>
      <c r="F199" s="49"/>
      <c r="G199" s="49"/>
      <c r="H199" s="49"/>
      <c r="I199" s="49"/>
      <c r="J199" s="49"/>
      <c r="K199" s="49"/>
      <c r="L199" s="40"/>
      <c r="M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</row>
  </sheetData>
  <sheetProtection algorithmName="SHA-512" hashValue="0/J8e1cSg26MjzZsjosO70IJ6ODTMyEotWl3pNk6Eq1sRFZSVez3G44j9sBZ25eMkzP2mqSaQZi9+lOVyD8Vew==" saltValue="Vupb5j6p3NHeQWFpF2IGiBsW5Lso/8B6DUsbblkldLCuMy5ngIR8QoacH0xpk5aIbL0bLQvGuyQoTbc8atvKHw==" spinCount="100000" sheet="1" objects="1" scenarios="1" formatColumns="0" formatRows="0" autoFilter="0"/>
  <autoFilter ref="C87:K198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AT2" s="18" t="s">
        <v>97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83</v>
      </c>
    </row>
    <row r="4" spans="1:46" s="1" customFormat="1" ht="24.95" customHeight="1">
      <c r="B4" s="21"/>
      <c r="D4" s="111" t="s">
        <v>106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6" t="str">
        <f>'Rekapitulace zakázky'!K6</f>
        <v>Oprava propustku v úseku Újezdec u Luhačovic - Býlnice na trati Brno - Vlárský průsmyk - 1. etapa</v>
      </c>
      <c r="F7" s="377"/>
      <c r="G7" s="377"/>
      <c r="H7" s="377"/>
      <c r="L7" s="21"/>
    </row>
    <row r="8" spans="1:46" s="1" customFormat="1" ht="12" customHeight="1">
      <c r="B8" s="21"/>
      <c r="D8" s="113" t="s">
        <v>107</v>
      </c>
      <c r="L8" s="21"/>
    </row>
    <row r="9" spans="1:46" s="2" customFormat="1" ht="16.5" customHeight="1">
      <c r="A9" s="35"/>
      <c r="B9" s="40"/>
      <c r="C9" s="35"/>
      <c r="D9" s="35"/>
      <c r="E9" s="376" t="s">
        <v>743</v>
      </c>
      <c r="F9" s="378"/>
      <c r="G9" s="378"/>
      <c r="H9" s="378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109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9" t="s">
        <v>744</v>
      </c>
      <c r="F11" s="378"/>
      <c r="G11" s="378"/>
      <c r="H11" s="378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>
        <f>'Rekapitulace zakázky'!AN8</f>
        <v>0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24</v>
      </c>
      <c r="E16" s="35"/>
      <c r="F16" s="35"/>
      <c r="G16" s="35"/>
      <c r="H16" s="35"/>
      <c r="I16" s="113" t="s">
        <v>25</v>
      </c>
      <c r="J16" s="104" t="s">
        <v>26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25</v>
      </c>
      <c r="J19" s="31" t="str">
        <f>'Rekapitulace zakázky'!AN13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0" t="str">
        <f>'Rekapitulace zakázky'!E14</f>
        <v>Vyplň údaj</v>
      </c>
      <c r="F20" s="381"/>
      <c r="G20" s="381"/>
      <c r="H20" s="381"/>
      <c r="I20" s="113" t="s">
        <v>28</v>
      </c>
      <c r="J20" s="31" t="str">
        <f>'Rekapitulace zakázky'!AN14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25</v>
      </c>
      <c r="J22" s="104" t="s">
        <v>32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33</v>
      </c>
      <c r="F23" s="35"/>
      <c r="G23" s="35"/>
      <c r="H23" s="35"/>
      <c r="I23" s="113" t="s">
        <v>28</v>
      </c>
      <c r="J23" s="104" t="s">
        <v>34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25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37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38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2" t="s">
        <v>19</v>
      </c>
      <c r="F29" s="382"/>
      <c r="G29" s="382"/>
      <c r="H29" s="382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40</v>
      </c>
      <c r="E32" s="35"/>
      <c r="F32" s="35"/>
      <c r="G32" s="35"/>
      <c r="H32" s="35"/>
      <c r="I32" s="35"/>
      <c r="J32" s="121">
        <f>ROUND(J98,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42</v>
      </c>
      <c r="G34" s="35"/>
      <c r="H34" s="35"/>
      <c r="I34" s="122" t="s">
        <v>41</v>
      </c>
      <c r="J34" s="122" t="s">
        <v>43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44</v>
      </c>
      <c r="E35" s="113" t="s">
        <v>45</v>
      </c>
      <c r="F35" s="124">
        <f>ROUND((SUM(BE98:BE368)),  2)</f>
        <v>0</v>
      </c>
      <c r="G35" s="35"/>
      <c r="H35" s="35"/>
      <c r="I35" s="125">
        <v>0.21</v>
      </c>
      <c r="J35" s="124">
        <f>ROUND(((SUM(BE98:BE368))*I35),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46</v>
      </c>
      <c r="F36" s="124">
        <f>ROUND((SUM(BF98:BF368)),  2)</f>
        <v>0</v>
      </c>
      <c r="G36" s="35"/>
      <c r="H36" s="35"/>
      <c r="I36" s="125">
        <v>0.15</v>
      </c>
      <c r="J36" s="124">
        <f>ROUND(((SUM(BF98:BF368))*I36),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ROUND((SUM(BG98:BG368)),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48</v>
      </c>
      <c r="F38" s="124">
        <f>ROUND((SUM(BH98:BH368)),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49</v>
      </c>
      <c r="F39" s="124">
        <f>ROUND((SUM(BI98:BI368)),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50</v>
      </c>
      <c r="E41" s="128"/>
      <c r="F41" s="128"/>
      <c r="G41" s="129" t="s">
        <v>51</v>
      </c>
      <c r="H41" s="130" t="s">
        <v>52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111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83" t="str">
        <f>E7</f>
        <v>Oprava propustku v úseku Újezdec u Luhačovic - Býlnice na trati Brno - Vlárský průsmyk - 1. etapa</v>
      </c>
      <c r="F50" s="384"/>
      <c r="G50" s="384"/>
      <c r="H50" s="384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3" t="s">
        <v>743</v>
      </c>
      <c r="F52" s="385"/>
      <c r="G52" s="385"/>
      <c r="H52" s="385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109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SO 02.1 - Propustek v km 158,605</v>
      </c>
      <c r="F54" s="385"/>
      <c r="G54" s="385"/>
      <c r="H54" s="385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Šumice</v>
      </c>
      <c r="G56" s="37"/>
      <c r="H56" s="37"/>
      <c r="I56" s="30" t="s">
        <v>23</v>
      </c>
      <c r="J56" s="60">
        <f>IF(J14="","",J14)</f>
        <v>0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24</v>
      </c>
      <c r="D58" s="37"/>
      <c r="E58" s="37"/>
      <c r="F58" s="28" t="str">
        <f>E17</f>
        <v xml:space="preserve">Správa železniční dopravní cesty, s. o., </v>
      </c>
      <c r="G58" s="37"/>
      <c r="H58" s="37"/>
      <c r="I58" s="30" t="s">
        <v>31</v>
      </c>
      <c r="J58" s="33" t="str">
        <f>E23</f>
        <v>Dopravní projektování, spol. s 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>Ing. Ondřej Brozda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112</v>
      </c>
      <c r="D61" s="138"/>
      <c r="E61" s="138"/>
      <c r="F61" s="138"/>
      <c r="G61" s="138"/>
      <c r="H61" s="138"/>
      <c r="I61" s="138"/>
      <c r="J61" s="139" t="s">
        <v>113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72</v>
      </c>
      <c r="D63" s="37"/>
      <c r="E63" s="37"/>
      <c r="F63" s="37"/>
      <c r="G63" s="37"/>
      <c r="H63" s="37"/>
      <c r="I63" s="37"/>
      <c r="J63" s="78">
        <f>J98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114</v>
      </c>
    </row>
    <row r="64" spans="1:47" s="9" customFormat="1" ht="24.95" customHeight="1">
      <c r="B64" s="141"/>
      <c r="C64" s="142"/>
      <c r="D64" s="143" t="s">
        <v>115</v>
      </c>
      <c r="E64" s="144"/>
      <c r="F64" s="144"/>
      <c r="G64" s="144"/>
      <c r="H64" s="144"/>
      <c r="I64" s="144"/>
      <c r="J64" s="145">
        <f>J99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116</v>
      </c>
      <c r="E65" s="149"/>
      <c r="F65" s="149"/>
      <c r="G65" s="149"/>
      <c r="H65" s="149"/>
      <c r="I65" s="149"/>
      <c r="J65" s="150">
        <f>J100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117</v>
      </c>
      <c r="E66" s="149"/>
      <c r="F66" s="149"/>
      <c r="G66" s="149"/>
      <c r="H66" s="149"/>
      <c r="I66" s="149"/>
      <c r="J66" s="150">
        <f>J187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118</v>
      </c>
      <c r="E67" s="149"/>
      <c r="F67" s="149"/>
      <c r="G67" s="149"/>
      <c r="H67" s="149"/>
      <c r="I67" s="149"/>
      <c r="J67" s="150">
        <f>J210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119</v>
      </c>
      <c r="E68" s="149"/>
      <c r="F68" s="149"/>
      <c r="G68" s="149"/>
      <c r="H68" s="149"/>
      <c r="I68" s="149"/>
      <c r="J68" s="150">
        <f>J225</f>
        <v>0</v>
      </c>
      <c r="K68" s="98"/>
      <c r="L68" s="151"/>
    </row>
    <row r="69" spans="1:31" s="10" customFormat="1" ht="19.899999999999999" customHeight="1">
      <c r="B69" s="147"/>
      <c r="C69" s="98"/>
      <c r="D69" s="148" t="s">
        <v>120</v>
      </c>
      <c r="E69" s="149"/>
      <c r="F69" s="149"/>
      <c r="G69" s="149"/>
      <c r="H69" s="149"/>
      <c r="I69" s="149"/>
      <c r="J69" s="150">
        <f>J244</f>
        <v>0</v>
      </c>
      <c r="K69" s="98"/>
      <c r="L69" s="151"/>
    </row>
    <row r="70" spans="1:31" s="10" customFormat="1" ht="19.899999999999999" customHeight="1">
      <c r="B70" s="147"/>
      <c r="C70" s="98"/>
      <c r="D70" s="148" t="s">
        <v>121</v>
      </c>
      <c r="E70" s="149"/>
      <c r="F70" s="149"/>
      <c r="G70" s="149"/>
      <c r="H70" s="149"/>
      <c r="I70" s="149"/>
      <c r="J70" s="150">
        <f>J274</f>
        <v>0</v>
      </c>
      <c r="K70" s="98"/>
      <c r="L70" s="151"/>
    </row>
    <row r="71" spans="1:31" s="10" customFormat="1" ht="19.899999999999999" customHeight="1">
      <c r="B71" s="147"/>
      <c r="C71" s="98"/>
      <c r="D71" s="148" t="s">
        <v>122</v>
      </c>
      <c r="E71" s="149"/>
      <c r="F71" s="149"/>
      <c r="G71" s="149"/>
      <c r="H71" s="149"/>
      <c r="I71" s="149"/>
      <c r="J71" s="150">
        <f>J298</f>
        <v>0</v>
      </c>
      <c r="K71" s="98"/>
      <c r="L71" s="151"/>
    </row>
    <row r="72" spans="1:31" s="9" customFormat="1" ht="24.95" customHeight="1">
      <c r="B72" s="141"/>
      <c r="C72" s="142"/>
      <c r="D72" s="143" t="s">
        <v>123</v>
      </c>
      <c r="E72" s="144"/>
      <c r="F72" s="144"/>
      <c r="G72" s="144"/>
      <c r="H72" s="144"/>
      <c r="I72" s="144"/>
      <c r="J72" s="145">
        <f>J305</f>
        <v>0</v>
      </c>
      <c r="K72" s="142"/>
      <c r="L72" s="146"/>
    </row>
    <row r="73" spans="1:31" s="10" customFormat="1" ht="19.899999999999999" customHeight="1">
      <c r="B73" s="147"/>
      <c r="C73" s="98"/>
      <c r="D73" s="148" t="s">
        <v>124</v>
      </c>
      <c r="E73" s="149"/>
      <c r="F73" s="149"/>
      <c r="G73" s="149"/>
      <c r="H73" s="149"/>
      <c r="I73" s="149"/>
      <c r="J73" s="150">
        <f>J306</f>
        <v>0</v>
      </c>
      <c r="K73" s="98"/>
      <c r="L73" s="151"/>
    </row>
    <row r="74" spans="1:31" s="9" customFormat="1" ht="24.95" customHeight="1">
      <c r="B74" s="141"/>
      <c r="C74" s="142"/>
      <c r="D74" s="143" t="s">
        <v>125</v>
      </c>
      <c r="E74" s="144"/>
      <c r="F74" s="144"/>
      <c r="G74" s="144"/>
      <c r="H74" s="144"/>
      <c r="I74" s="144"/>
      <c r="J74" s="145">
        <f>J321</f>
        <v>0</v>
      </c>
      <c r="K74" s="142"/>
      <c r="L74" s="146"/>
    </row>
    <row r="75" spans="1:31" s="10" customFormat="1" ht="19.899999999999999" customHeight="1">
      <c r="B75" s="147"/>
      <c r="C75" s="98"/>
      <c r="D75" s="148" t="s">
        <v>126</v>
      </c>
      <c r="E75" s="149"/>
      <c r="F75" s="149"/>
      <c r="G75" s="149"/>
      <c r="H75" s="149"/>
      <c r="I75" s="149"/>
      <c r="J75" s="150">
        <f>J322</f>
        <v>0</v>
      </c>
      <c r="K75" s="98"/>
      <c r="L75" s="151"/>
    </row>
    <row r="76" spans="1:31" s="10" customFormat="1" ht="19.899999999999999" customHeight="1">
      <c r="B76" s="147"/>
      <c r="C76" s="98"/>
      <c r="D76" s="148" t="s">
        <v>127</v>
      </c>
      <c r="E76" s="149"/>
      <c r="F76" s="149"/>
      <c r="G76" s="149"/>
      <c r="H76" s="149"/>
      <c r="I76" s="149"/>
      <c r="J76" s="150">
        <f>J343</f>
        <v>0</v>
      </c>
      <c r="K76" s="98"/>
      <c r="L76" s="151"/>
    </row>
    <row r="77" spans="1:31" s="2" customFormat="1" ht="21.7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82" spans="1:31" s="2" customFormat="1" ht="6.95" customHeight="1">
      <c r="A82" s="35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24.95" customHeight="1">
      <c r="A83" s="35"/>
      <c r="B83" s="36"/>
      <c r="C83" s="24" t="s">
        <v>128</v>
      </c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2" customHeight="1">
      <c r="A85" s="35"/>
      <c r="B85" s="36"/>
      <c r="C85" s="30" t="s">
        <v>16</v>
      </c>
      <c r="D85" s="37"/>
      <c r="E85" s="37"/>
      <c r="F85" s="37"/>
      <c r="G85" s="37"/>
      <c r="H85" s="37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2" customFormat="1" ht="26.25" customHeight="1">
      <c r="A86" s="35"/>
      <c r="B86" s="36"/>
      <c r="C86" s="37"/>
      <c r="D86" s="37"/>
      <c r="E86" s="383" t="str">
        <f>E7</f>
        <v>Oprava propustku v úseku Újezdec u Luhačovic - Býlnice na trati Brno - Vlárský průsmyk - 1. etapa</v>
      </c>
      <c r="F86" s="384"/>
      <c r="G86" s="384"/>
      <c r="H86" s="384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31" s="1" customFormat="1" ht="12" customHeight="1">
      <c r="B87" s="22"/>
      <c r="C87" s="30" t="s">
        <v>107</v>
      </c>
      <c r="D87" s="23"/>
      <c r="E87" s="23"/>
      <c r="F87" s="23"/>
      <c r="G87" s="23"/>
      <c r="H87" s="23"/>
      <c r="I87" s="23"/>
      <c r="J87" s="23"/>
      <c r="K87" s="23"/>
      <c r="L87" s="21"/>
    </row>
    <row r="88" spans="1:31" s="2" customFormat="1" ht="16.5" customHeight="1">
      <c r="A88" s="35"/>
      <c r="B88" s="36"/>
      <c r="C88" s="37"/>
      <c r="D88" s="37"/>
      <c r="E88" s="383" t="s">
        <v>743</v>
      </c>
      <c r="F88" s="385"/>
      <c r="G88" s="385"/>
      <c r="H88" s="385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2" customHeight="1">
      <c r="A89" s="35"/>
      <c r="B89" s="36"/>
      <c r="C89" s="30" t="s">
        <v>109</v>
      </c>
      <c r="D89" s="37"/>
      <c r="E89" s="37"/>
      <c r="F89" s="37"/>
      <c r="G89" s="37"/>
      <c r="H89" s="37"/>
      <c r="I89" s="37"/>
      <c r="J89" s="37"/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6.5" customHeight="1">
      <c r="A90" s="35"/>
      <c r="B90" s="36"/>
      <c r="C90" s="37"/>
      <c r="D90" s="37"/>
      <c r="E90" s="332" t="str">
        <f>E11</f>
        <v>SO 02.1 - Propustek v km 158,605</v>
      </c>
      <c r="F90" s="385"/>
      <c r="G90" s="385"/>
      <c r="H90" s="385"/>
      <c r="I90" s="37"/>
      <c r="J90" s="37"/>
      <c r="K90" s="37"/>
      <c r="L90" s="114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6.9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14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12" customHeight="1">
      <c r="A92" s="35"/>
      <c r="B92" s="36"/>
      <c r="C92" s="30" t="s">
        <v>21</v>
      </c>
      <c r="D92" s="37"/>
      <c r="E92" s="37"/>
      <c r="F92" s="28" t="str">
        <f>F14</f>
        <v>Šumice</v>
      </c>
      <c r="G92" s="37"/>
      <c r="H92" s="37"/>
      <c r="I92" s="30" t="s">
        <v>23</v>
      </c>
      <c r="J92" s="60">
        <f>IF(J14="","",J14)</f>
        <v>0</v>
      </c>
      <c r="K92" s="37"/>
      <c r="L92" s="114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6.9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114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25.7" customHeight="1">
      <c r="A94" s="35"/>
      <c r="B94" s="36"/>
      <c r="C94" s="30" t="s">
        <v>24</v>
      </c>
      <c r="D94" s="37"/>
      <c r="E94" s="37"/>
      <c r="F94" s="28" t="str">
        <f>E17</f>
        <v xml:space="preserve">Správa železniční dopravní cesty, s. o., </v>
      </c>
      <c r="G94" s="37"/>
      <c r="H94" s="37"/>
      <c r="I94" s="30" t="s">
        <v>31</v>
      </c>
      <c r="J94" s="33" t="str">
        <f>E23</f>
        <v>Dopravní projektování, spol. s r.o.</v>
      </c>
      <c r="K94" s="37"/>
      <c r="L94" s="114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29</v>
      </c>
      <c r="D95" s="37"/>
      <c r="E95" s="37"/>
      <c r="F95" s="28" t="str">
        <f>IF(E20="","",E20)</f>
        <v>Vyplň údaj</v>
      </c>
      <c r="G95" s="37"/>
      <c r="H95" s="37"/>
      <c r="I95" s="30" t="s">
        <v>36</v>
      </c>
      <c r="J95" s="33" t="str">
        <f>E26</f>
        <v>Ing. Ondřej Brozda</v>
      </c>
      <c r="K95" s="37"/>
      <c r="L95" s="114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0.35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114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11" customFormat="1" ht="29.25" customHeight="1">
      <c r="A97" s="152"/>
      <c r="B97" s="153"/>
      <c r="C97" s="154" t="s">
        <v>129</v>
      </c>
      <c r="D97" s="155" t="s">
        <v>59</v>
      </c>
      <c r="E97" s="155" t="s">
        <v>55</v>
      </c>
      <c r="F97" s="155" t="s">
        <v>56</v>
      </c>
      <c r="G97" s="155" t="s">
        <v>130</v>
      </c>
      <c r="H97" s="155" t="s">
        <v>131</v>
      </c>
      <c r="I97" s="155" t="s">
        <v>132</v>
      </c>
      <c r="J97" s="155" t="s">
        <v>113</v>
      </c>
      <c r="K97" s="156" t="s">
        <v>133</v>
      </c>
      <c r="L97" s="157"/>
      <c r="M97" s="69" t="s">
        <v>19</v>
      </c>
      <c r="N97" s="70" t="s">
        <v>44</v>
      </c>
      <c r="O97" s="70" t="s">
        <v>134</v>
      </c>
      <c r="P97" s="70" t="s">
        <v>135</v>
      </c>
      <c r="Q97" s="70" t="s">
        <v>136</v>
      </c>
      <c r="R97" s="70" t="s">
        <v>137</v>
      </c>
      <c r="S97" s="70" t="s">
        <v>138</v>
      </c>
      <c r="T97" s="71" t="s">
        <v>139</v>
      </c>
      <c r="U97" s="152"/>
      <c r="V97" s="152"/>
      <c r="W97" s="152"/>
      <c r="X97" s="152"/>
      <c r="Y97" s="152"/>
      <c r="Z97" s="152"/>
      <c r="AA97" s="152"/>
      <c r="AB97" s="152"/>
      <c r="AC97" s="152"/>
      <c r="AD97" s="152"/>
      <c r="AE97" s="152"/>
    </row>
    <row r="98" spans="1:65" s="2" customFormat="1" ht="22.9" customHeight="1">
      <c r="A98" s="35"/>
      <c r="B98" s="36"/>
      <c r="C98" s="76" t="s">
        <v>140</v>
      </c>
      <c r="D98" s="37"/>
      <c r="E98" s="37"/>
      <c r="F98" s="37"/>
      <c r="G98" s="37"/>
      <c r="H98" s="37"/>
      <c r="I98" s="37"/>
      <c r="J98" s="158">
        <f>BK98</f>
        <v>0</v>
      </c>
      <c r="K98" s="37"/>
      <c r="L98" s="40"/>
      <c r="M98" s="72"/>
      <c r="N98" s="159"/>
      <c r="O98" s="73"/>
      <c r="P98" s="160">
        <f>P99+P305+P321</f>
        <v>0</v>
      </c>
      <c r="Q98" s="73"/>
      <c r="R98" s="160">
        <f>R99+R305+R321</f>
        <v>254.41510038999999</v>
      </c>
      <c r="S98" s="73"/>
      <c r="T98" s="161">
        <f>T99+T305+T321</f>
        <v>89.635620000000017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73</v>
      </c>
      <c r="AU98" s="18" t="s">
        <v>114</v>
      </c>
      <c r="BK98" s="162">
        <f>BK99+BK305+BK321</f>
        <v>0</v>
      </c>
    </row>
    <row r="99" spans="1:65" s="12" customFormat="1" ht="25.9" customHeight="1">
      <c r="B99" s="163"/>
      <c r="C99" s="164"/>
      <c r="D99" s="165" t="s">
        <v>73</v>
      </c>
      <c r="E99" s="166" t="s">
        <v>141</v>
      </c>
      <c r="F99" s="166" t="s">
        <v>142</v>
      </c>
      <c r="G99" s="164"/>
      <c r="H99" s="164"/>
      <c r="I99" s="167"/>
      <c r="J99" s="168">
        <f>BK99</f>
        <v>0</v>
      </c>
      <c r="K99" s="164"/>
      <c r="L99" s="169"/>
      <c r="M99" s="170"/>
      <c r="N99" s="171"/>
      <c r="O99" s="171"/>
      <c r="P99" s="172">
        <f>P100+P187+P210+P225+P244+P274+P298</f>
        <v>0</v>
      </c>
      <c r="Q99" s="171"/>
      <c r="R99" s="172">
        <f>R100+R187+R210+R225+R244+R274+R298</f>
        <v>252.97090039</v>
      </c>
      <c r="S99" s="171"/>
      <c r="T99" s="173">
        <f>T100+T187+T210+T225+T244+T274+T298</f>
        <v>89.635620000000017</v>
      </c>
      <c r="AR99" s="174" t="s">
        <v>81</v>
      </c>
      <c r="AT99" s="175" t="s">
        <v>73</v>
      </c>
      <c r="AU99" s="175" t="s">
        <v>74</v>
      </c>
      <c r="AY99" s="174" t="s">
        <v>143</v>
      </c>
      <c r="BK99" s="176">
        <f>BK100+BK187+BK210+BK225+BK244+BK274+BK298</f>
        <v>0</v>
      </c>
    </row>
    <row r="100" spans="1:65" s="12" customFormat="1" ht="22.9" customHeight="1">
      <c r="B100" s="163"/>
      <c r="C100" s="164"/>
      <c r="D100" s="165" t="s">
        <v>73</v>
      </c>
      <c r="E100" s="177" t="s">
        <v>81</v>
      </c>
      <c r="F100" s="177" t="s">
        <v>144</v>
      </c>
      <c r="G100" s="164"/>
      <c r="H100" s="164"/>
      <c r="I100" s="167"/>
      <c r="J100" s="178">
        <f>BK100</f>
        <v>0</v>
      </c>
      <c r="K100" s="164"/>
      <c r="L100" s="169"/>
      <c r="M100" s="170"/>
      <c r="N100" s="171"/>
      <c r="O100" s="171"/>
      <c r="P100" s="172">
        <f>SUM(P101:P186)</f>
        <v>0</v>
      </c>
      <c r="Q100" s="171"/>
      <c r="R100" s="172">
        <f>SUM(R101:R186)</f>
        <v>186.91717199999999</v>
      </c>
      <c r="S100" s="171"/>
      <c r="T100" s="173">
        <f>SUM(T101:T186)</f>
        <v>0</v>
      </c>
      <c r="AR100" s="174" t="s">
        <v>81</v>
      </c>
      <c r="AT100" s="175" t="s">
        <v>73</v>
      </c>
      <c r="AU100" s="175" t="s">
        <v>81</v>
      </c>
      <c r="AY100" s="174" t="s">
        <v>143</v>
      </c>
      <c r="BK100" s="176">
        <f>SUM(BK101:BK186)</f>
        <v>0</v>
      </c>
    </row>
    <row r="101" spans="1:65" s="2" customFormat="1" ht="33" customHeight="1">
      <c r="A101" s="35"/>
      <c r="B101" s="36"/>
      <c r="C101" s="179" t="s">
        <v>81</v>
      </c>
      <c r="D101" s="179" t="s">
        <v>145</v>
      </c>
      <c r="E101" s="180" t="s">
        <v>146</v>
      </c>
      <c r="F101" s="181" t="s">
        <v>147</v>
      </c>
      <c r="G101" s="182" t="s">
        <v>148</v>
      </c>
      <c r="H101" s="183">
        <v>90</v>
      </c>
      <c r="I101" s="184"/>
      <c r="J101" s="185">
        <f>ROUND(I101*H101,2)</f>
        <v>0</v>
      </c>
      <c r="K101" s="181" t="s">
        <v>149</v>
      </c>
      <c r="L101" s="40"/>
      <c r="M101" s="186" t="s">
        <v>19</v>
      </c>
      <c r="N101" s="187" t="s">
        <v>45</v>
      </c>
      <c r="O101" s="65"/>
      <c r="P101" s="188">
        <f>O101*H101</f>
        <v>0</v>
      </c>
      <c r="Q101" s="188">
        <v>0</v>
      </c>
      <c r="R101" s="188">
        <f>Q101*H101</f>
        <v>0</v>
      </c>
      <c r="S101" s="188">
        <v>0</v>
      </c>
      <c r="T101" s="189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0" t="s">
        <v>150</v>
      </c>
      <c r="AT101" s="190" t="s">
        <v>145</v>
      </c>
      <c r="AU101" s="190" t="s">
        <v>83</v>
      </c>
      <c r="AY101" s="18" t="s">
        <v>143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8" t="s">
        <v>81</v>
      </c>
      <c r="BK101" s="191">
        <f>ROUND(I101*H101,2)</f>
        <v>0</v>
      </c>
      <c r="BL101" s="18" t="s">
        <v>150</v>
      </c>
      <c r="BM101" s="190" t="s">
        <v>745</v>
      </c>
    </row>
    <row r="102" spans="1:65" s="2" customFormat="1" ht="29.25">
      <c r="A102" s="35"/>
      <c r="B102" s="36"/>
      <c r="C102" s="37"/>
      <c r="D102" s="192" t="s">
        <v>152</v>
      </c>
      <c r="E102" s="37"/>
      <c r="F102" s="193" t="s">
        <v>153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152</v>
      </c>
      <c r="AU102" s="18" t="s">
        <v>83</v>
      </c>
    </row>
    <row r="103" spans="1:65" s="2" customFormat="1" ht="11.25">
      <c r="A103" s="35"/>
      <c r="B103" s="36"/>
      <c r="C103" s="37"/>
      <c r="D103" s="197" t="s">
        <v>154</v>
      </c>
      <c r="E103" s="37"/>
      <c r="F103" s="198" t="s">
        <v>155</v>
      </c>
      <c r="G103" s="37"/>
      <c r="H103" s="37"/>
      <c r="I103" s="194"/>
      <c r="J103" s="37"/>
      <c r="K103" s="37"/>
      <c r="L103" s="40"/>
      <c r="M103" s="195"/>
      <c r="N103" s="196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154</v>
      </c>
      <c r="AU103" s="18" t="s">
        <v>83</v>
      </c>
    </row>
    <row r="104" spans="1:65" s="2" customFormat="1" ht="21.75" customHeight="1">
      <c r="A104" s="35"/>
      <c r="B104" s="36"/>
      <c r="C104" s="179" t="s">
        <v>83</v>
      </c>
      <c r="D104" s="179" t="s">
        <v>145</v>
      </c>
      <c r="E104" s="180" t="s">
        <v>156</v>
      </c>
      <c r="F104" s="181" t="s">
        <v>157</v>
      </c>
      <c r="G104" s="182" t="s">
        <v>148</v>
      </c>
      <c r="H104" s="183">
        <v>190</v>
      </c>
      <c r="I104" s="184"/>
      <c r="J104" s="185">
        <f>ROUND(I104*H104,2)</f>
        <v>0</v>
      </c>
      <c r="K104" s="181" t="s">
        <v>149</v>
      </c>
      <c r="L104" s="40"/>
      <c r="M104" s="186" t="s">
        <v>19</v>
      </c>
      <c r="N104" s="187" t="s">
        <v>45</v>
      </c>
      <c r="O104" s="65"/>
      <c r="P104" s="188">
        <f>O104*H104</f>
        <v>0</v>
      </c>
      <c r="Q104" s="188">
        <v>0</v>
      </c>
      <c r="R104" s="188">
        <f>Q104*H104</f>
        <v>0</v>
      </c>
      <c r="S104" s="188">
        <v>0</v>
      </c>
      <c r="T104" s="18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150</v>
      </c>
      <c r="AT104" s="190" t="s">
        <v>145</v>
      </c>
      <c r="AU104" s="190" t="s">
        <v>83</v>
      </c>
      <c r="AY104" s="18" t="s">
        <v>143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81</v>
      </c>
      <c r="BK104" s="191">
        <f>ROUND(I104*H104,2)</f>
        <v>0</v>
      </c>
      <c r="BL104" s="18" t="s">
        <v>150</v>
      </c>
      <c r="BM104" s="190" t="s">
        <v>746</v>
      </c>
    </row>
    <row r="105" spans="1:65" s="2" customFormat="1" ht="19.5">
      <c r="A105" s="35"/>
      <c r="B105" s="36"/>
      <c r="C105" s="37"/>
      <c r="D105" s="192" t="s">
        <v>152</v>
      </c>
      <c r="E105" s="37"/>
      <c r="F105" s="193" t="s">
        <v>159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152</v>
      </c>
      <c r="AU105" s="18" t="s">
        <v>83</v>
      </c>
    </row>
    <row r="106" spans="1:65" s="2" customFormat="1" ht="11.25">
      <c r="A106" s="35"/>
      <c r="B106" s="36"/>
      <c r="C106" s="37"/>
      <c r="D106" s="197" t="s">
        <v>154</v>
      </c>
      <c r="E106" s="37"/>
      <c r="F106" s="198" t="s">
        <v>160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154</v>
      </c>
      <c r="AU106" s="18" t="s">
        <v>83</v>
      </c>
    </row>
    <row r="107" spans="1:65" s="2" customFormat="1" ht="24.2" customHeight="1">
      <c r="A107" s="35"/>
      <c r="B107" s="36"/>
      <c r="C107" s="179" t="s">
        <v>161</v>
      </c>
      <c r="D107" s="179" t="s">
        <v>145</v>
      </c>
      <c r="E107" s="180" t="s">
        <v>162</v>
      </c>
      <c r="F107" s="181" t="s">
        <v>163</v>
      </c>
      <c r="G107" s="182" t="s">
        <v>164</v>
      </c>
      <c r="H107" s="183">
        <v>40</v>
      </c>
      <c r="I107" s="184"/>
      <c r="J107" s="185">
        <f>ROUND(I107*H107,2)</f>
        <v>0</v>
      </c>
      <c r="K107" s="181" t="s">
        <v>149</v>
      </c>
      <c r="L107" s="40"/>
      <c r="M107" s="186" t="s">
        <v>19</v>
      </c>
      <c r="N107" s="187" t="s">
        <v>45</v>
      </c>
      <c r="O107" s="65"/>
      <c r="P107" s="188">
        <f>O107*H107</f>
        <v>0</v>
      </c>
      <c r="Q107" s="188">
        <v>3.0000000000000001E-5</v>
      </c>
      <c r="R107" s="188">
        <f>Q107*H107</f>
        <v>1.2000000000000001E-3</v>
      </c>
      <c r="S107" s="188">
        <v>0</v>
      </c>
      <c r="T107" s="189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0" t="s">
        <v>150</v>
      </c>
      <c r="AT107" s="190" t="s">
        <v>145</v>
      </c>
      <c r="AU107" s="190" t="s">
        <v>83</v>
      </c>
      <c r="AY107" s="18" t="s">
        <v>143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8" t="s">
        <v>81</v>
      </c>
      <c r="BK107" s="191">
        <f>ROUND(I107*H107,2)</f>
        <v>0</v>
      </c>
      <c r="BL107" s="18" t="s">
        <v>150</v>
      </c>
      <c r="BM107" s="190" t="s">
        <v>747</v>
      </c>
    </row>
    <row r="108" spans="1:65" s="2" customFormat="1" ht="19.5">
      <c r="A108" s="35"/>
      <c r="B108" s="36"/>
      <c r="C108" s="37"/>
      <c r="D108" s="192" t="s">
        <v>152</v>
      </c>
      <c r="E108" s="37"/>
      <c r="F108" s="193" t="s">
        <v>166</v>
      </c>
      <c r="G108" s="37"/>
      <c r="H108" s="37"/>
      <c r="I108" s="194"/>
      <c r="J108" s="37"/>
      <c r="K108" s="37"/>
      <c r="L108" s="40"/>
      <c r="M108" s="195"/>
      <c r="N108" s="19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152</v>
      </c>
      <c r="AU108" s="18" t="s">
        <v>83</v>
      </c>
    </row>
    <row r="109" spans="1:65" s="2" customFormat="1" ht="11.25">
      <c r="A109" s="35"/>
      <c r="B109" s="36"/>
      <c r="C109" s="37"/>
      <c r="D109" s="197" t="s">
        <v>154</v>
      </c>
      <c r="E109" s="37"/>
      <c r="F109" s="198" t="s">
        <v>167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154</v>
      </c>
      <c r="AU109" s="18" t="s">
        <v>83</v>
      </c>
    </row>
    <row r="110" spans="1:65" s="13" customFormat="1" ht="11.25">
      <c r="B110" s="199"/>
      <c r="C110" s="200"/>
      <c r="D110" s="192" t="s">
        <v>168</v>
      </c>
      <c r="E110" s="201" t="s">
        <v>19</v>
      </c>
      <c r="F110" s="202" t="s">
        <v>169</v>
      </c>
      <c r="G110" s="200"/>
      <c r="H110" s="203">
        <v>40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168</v>
      </c>
      <c r="AU110" s="209" t="s">
        <v>83</v>
      </c>
      <c r="AV110" s="13" t="s">
        <v>83</v>
      </c>
      <c r="AW110" s="13" t="s">
        <v>35</v>
      </c>
      <c r="AX110" s="13" t="s">
        <v>81</v>
      </c>
      <c r="AY110" s="209" t="s">
        <v>143</v>
      </c>
    </row>
    <row r="111" spans="1:65" s="2" customFormat="1" ht="24.2" customHeight="1">
      <c r="A111" s="35"/>
      <c r="B111" s="36"/>
      <c r="C111" s="179" t="s">
        <v>150</v>
      </c>
      <c r="D111" s="179" t="s">
        <v>145</v>
      </c>
      <c r="E111" s="180" t="s">
        <v>170</v>
      </c>
      <c r="F111" s="181" t="s">
        <v>171</v>
      </c>
      <c r="G111" s="182" t="s">
        <v>172</v>
      </c>
      <c r="H111" s="183">
        <v>5</v>
      </c>
      <c r="I111" s="184"/>
      <c r="J111" s="185">
        <f>ROUND(I111*H111,2)</f>
        <v>0</v>
      </c>
      <c r="K111" s="181" t="s">
        <v>149</v>
      </c>
      <c r="L111" s="40"/>
      <c r="M111" s="186" t="s">
        <v>19</v>
      </c>
      <c r="N111" s="187" t="s">
        <v>45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150</v>
      </c>
      <c r="AT111" s="190" t="s">
        <v>145</v>
      </c>
      <c r="AU111" s="190" t="s">
        <v>83</v>
      </c>
      <c r="AY111" s="18" t="s">
        <v>143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81</v>
      </c>
      <c r="BK111" s="191">
        <f>ROUND(I111*H111,2)</f>
        <v>0</v>
      </c>
      <c r="BL111" s="18" t="s">
        <v>150</v>
      </c>
      <c r="BM111" s="190" t="s">
        <v>748</v>
      </c>
    </row>
    <row r="112" spans="1:65" s="2" customFormat="1" ht="19.5">
      <c r="A112" s="35"/>
      <c r="B112" s="36"/>
      <c r="C112" s="37"/>
      <c r="D112" s="192" t="s">
        <v>152</v>
      </c>
      <c r="E112" s="37"/>
      <c r="F112" s="193" t="s">
        <v>174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152</v>
      </c>
      <c r="AU112" s="18" t="s">
        <v>83</v>
      </c>
    </row>
    <row r="113" spans="1:65" s="2" customFormat="1" ht="11.25">
      <c r="A113" s="35"/>
      <c r="B113" s="36"/>
      <c r="C113" s="37"/>
      <c r="D113" s="197" t="s">
        <v>154</v>
      </c>
      <c r="E113" s="37"/>
      <c r="F113" s="198" t="s">
        <v>175</v>
      </c>
      <c r="G113" s="37"/>
      <c r="H113" s="37"/>
      <c r="I113" s="194"/>
      <c r="J113" s="37"/>
      <c r="K113" s="37"/>
      <c r="L113" s="40"/>
      <c r="M113" s="195"/>
      <c r="N113" s="19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154</v>
      </c>
      <c r="AU113" s="18" t="s">
        <v>83</v>
      </c>
    </row>
    <row r="114" spans="1:65" s="13" customFormat="1" ht="11.25">
      <c r="B114" s="199"/>
      <c r="C114" s="200"/>
      <c r="D114" s="192" t="s">
        <v>168</v>
      </c>
      <c r="E114" s="201" t="s">
        <v>19</v>
      </c>
      <c r="F114" s="202" t="s">
        <v>176</v>
      </c>
      <c r="G114" s="200"/>
      <c r="H114" s="203">
        <v>5</v>
      </c>
      <c r="I114" s="204"/>
      <c r="J114" s="200"/>
      <c r="K114" s="200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168</v>
      </c>
      <c r="AU114" s="209" t="s">
        <v>83</v>
      </c>
      <c r="AV114" s="13" t="s">
        <v>83</v>
      </c>
      <c r="AW114" s="13" t="s">
        <v>35</v>
      </c>
      <c r="AX114" s="13" t="s">
        <v>81</v>
      </c>
      <c r="AY114" s="209" t="s">
        <v>143</v>
      </c>
    </row>
    <row r="115" spans="1:65" s="2" customFormat="1" ht="24.2" customHeight="1">
      <c r="A115" s="35"/>
      <c r="B115" s="36"/>
      <c r="C115" s="179" t="s">
        <v>176</v>
      </c>
      <c r="D115" s="179" t="s">
        <v>145</v>
      </c>
      <c r="E115" s="180" t="s">
        <v>177</v>
      </c>
      <c r="F115" s="181" t="s">
        <v>178</v>
      </c>
      <c r="G115" s="182" t="s">
        <v>179</v>
      </c>
      <c r="H115" s="183">
        <v>30</v>
      </c>
      <c r="I115" s="184"/>
      <c r="J115" s="185">
        <f>ROUND(I115*H115,2)</f>
        <v>0</v>
      </c>
      <c r="K115" s="181" t="s">
        <v>149</v>
      </c>
      <c r="L115" s="40"/>
      <c r="M115" s="186" t="s">
        <v>19</v>
      </c>
      <c r="N115" s="187" t="s">
        <v>45</v>
      </c>
      <c r="O115" s="65"/>
      <c r="P115" s="188">
        <f>O115*H115</f>
        <v>0</v>
      </c>
      <c r="Q115" s="188">
        <v>0.10775</v>
      </c>
      <c r="R115" s="188">
        <f>Q115*H115</f>
        <v>3.2324999999999999</v>
      </c>
      <c r="S115" s="188">
        <v>0</v>
      </c>
      <c r="T115" s="189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0" t="s">
        <v>150</v>
      </c>
      <c r="AT115" s="190" t="s">
        <v>145</v>
      </c>
      <c r="AU115" s="190" t="s">
        <v>83</v>
      </c>
      <c r="AY115" s="18" t="s">
        <v>143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8" t="s">
        <v>81</v>
      </c>
      <c r="BK115" s="191">
        <f>ROUND(I115*H115,2)</f>
        <v>0</v>
      </c>
      <c r="BL115" s="18" t="s">
        <v>150</v>
      </c>
      <c r="BM115" s="190" t="s">
        <v>749</v>
      </c>
    </row>
    <row r="116" spans="1:65" s="2" customFormat="1" ht="58.5">
      <c r="A116" s="35"/>
      <c r="B116" s="36"/>
      <c r="C116" s="37"/>
      <c r="D116" s="192" t="s">
        <v>152</v>
      </c>
      <c r="E116" s="37"/>
      <c r="F116" s="193" t="s">
        <v>181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152</v>
      </c>
      <c r="AU116" s="18" t="s">
        <v>83</v>
      </c>
    </row>
    <row r="117" spans="1:65" s="2" customFormat="1" ht="11.25">
      <c r="A117" s="35"/>
      <c r="B117" s="36"/>
      <c r="C117" s="37"/>
      <c r="D117" s="197" t="s">
        <v>154</v>
      </c>
      <c r="E117" s="37"/>
      <c r="F117" s="198" t="s">
        <v>182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154</v>
      </c>
      <c r="AU117" s="18" t="s">
        <v>83</v>
      </c>
    </row>
    <row r="118" spans="1:65" s="2" customFormat="1" ht="29.25">
      <c r="A118" s="35"/>
      <c r="B118" s="36"/>
      <c r="C118" s="37"/>
      <c r="D118" s="192" t="s">
        <v>183</v>
      </c>
      <c r="E118" s="37"/>
      <c r="F118" s="210" t="s">
        <v>750</v>
      </c>
      <c r="G118" s="37"/>
      <c r="H118" s="37"/>
      <c r="I118" s="194"/>
      <c r="J118" s="37"/>
      <c r="K118" s="37"/>
      <c r="L118" s="40"/>
      <c r="M118" s="195"/>
      <c r="N118" s="196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183</v>
      </c>
      <c r="AU118" s="18" t="s">
        <v>83</v>
      </c>
    </row>
    <row r="119" spans="1:65" s="13" customFormat="1" ht="11.25">
      <c r="B119" s="199"/>
      <c r="C119" s="200"/>
      <c r="D119" s="192" t="s">
        <v>168</v>
      </c>
      <c r="E119" s="201" t="s">
        <v>19</v>
      </c>
      <c r="F119" s="202" t="s">
        <v>751</v>
      </c>
      <c r="G119" s="200"/>
      <c r="H119" s="203">
        <v>30</v>
      </c>
      <c r="I119" s="204"/>
      <c r="J119" s="200"/>
      <c r="K119" s="200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168</v>
      </c>
      <c r="AU119" s="209" t="s">
        <v>83</v>
      </c>
      <c r="AV119" s="13" t="s">
        <v>83</v>
      </c>
      <c r="AW119" s="13" t="s">
        <v>35</v>
      </c>
      <c r="AX119" s="13" t="s">
        <v>81</v>
      </c>
      <c r="AY119" s="209" t="s">
        <v>143</v>
      </c>
    </row>
    <row r="120" spans="1:65" s="2" customFormat="1" ht="24.2" customHeight="1">
      <c r="A120" s="35"/>
      <c r="B120" s="36"/>
      <c r="C120" s="179" t="s">
        <v>185</v>
      </c>
      <c r="D120" s="179" t="s">
        <v>145</v>
      </c>
      <c r="E120" s="180" t="s">
        <v>186</v>
      </c>
      <c r="F120" s="181" t="s">
        <v>187</v>
      </c>
      <c r="G120" s="182" t="s">
        <v>148</v>
      </c>
      <c r="H120" s="183">
        <v>16.350000000000001</v>
      </c>
      <c r="I120" s="184"/>
      <c r="J120" s="185">
        <f>ROUND(I120*H120,2)</f>
        <v>0</v>
      </c>
      <c r="K120" s="181" t="s">
        <v>149</v>
      </c>
      <c r="L120" s="40"/>
      <c r="M120" s="186" t="s">
        <v>19</v>
      </c>
      <c r="N120" s="187" t="s">
        <v>45</v>
      </c>
      <c r="O120" s="65"/>
      <c r="P120" s="188">
        <f>O120*H120</f>
        <v>0</v>
      </c>
      <c r="Q120" s="188">
        <v>0</v>
      </c>
      <c r="R120" s="188">
        <f>Q120*H120</f>
        <v>0</v>
      </c>
      <c r="S120" s="188">
        <v>0</v>
      </c>
      <c r="T120" s="18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0" t="s">
        <v>150</v>
      </c>
      <c r="AT120" s="190" t="s">
        <v>145</v>
      </c>
      <c r="AU120" s="190" t="s">
        <v>83</v>
      </c>
      <c r="AY120" s="18" t="s">
        <v>143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8" t="s">
        <v>81</v>
      </c>
      <c r="BK120" s="191">
        <f>ROUND(I120*H120,2)</f>
        <v>0</v>
      </c>
      <c r="BL120" s="18" t="s">
        <v>150</v>
      </c>
      <c r="BM120" s="190" t="s">
        <v>752</v>
      </c>
    </row>
    <row r="121" spans="1:65" s="2" customFormat="1" ht="19.5">
      <c r="A121" s="35"/>
      <c r="B121" s="36"/>
      <c r="C121" s="37"/>
      <c r="D121" s="192" t="s">
        <v>152</v>
      </c>
      <c r="E121" s="37"/>
      <c r="F121" s="193" t="s">
        <v>189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152</v>
      </c>
      <c r="AU121" s="18" t="s">
        <v>83</v>
      </c>
    </row>
    <row r="122" spans="1:65" s="2" customFormat="1" ht="11.25">
      <c r="A122" s="35"/>
      <c r="B122" s="36"/>
      <c r="C122" s="37"/>
      <c r="D122" s="197" t="s">
        <v>154</v>
      </c>
      <c r="E122" s="37"/>
      <c r="F122" s="198" t="s">
        <v>190</v>
      </c>
      <c r="G122" s="37"/>
      <c r="H122" s="37"/>
      <c r="I122" s="194"/>
      <c r="J122" s="37"/>
      <c r="K122" s="37"/>
      <c r="L122" s="40"/>
      <c r="M122" s="195"/>
      <c r="N122" s="196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154</v>
      </c>
      <c r="AU122" s="18" t="s">
        <v>83</v>
      </c>
    </row>
    <row r="123" spans="1:65" s="13" customFormat="1" ht="11.25">
      <c r="B123" s="199"/>
      <c r="C123" s="200"/>
      <c r="D123" s="192" t="s">
        <v>168</v>
      </c>
      <c r="E123" s="201" t="s">
        <v>19</v>
      </c>
      <c r="F123" s="202" t="s">
        <v>753</v>
      </c>
      <c r="G123" s="200"/>
      <c r="H123" s="203">
        <v>16.350000000000001</v>
      </c>
      <c r="I123" s="204"/>
      <c r="J123" s="200"/>
      <c r="K123" s="200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168</v>
      </c>
      <c r="AU123" s="209" t="s">
        <v>83</v>
      </c>
      <c r="AV123" s="13" t="s">
        <v>83</v>
      </c>
      <c r="AW123" s="13" t="s">
        <v>35</v>
      </c>
      <c r="AX123" s="13" t="s">
        <v>74</v>
      </c>
      <c r="AY123" s="209" t="s">
        <v>143</v>
      </c>
    </row>
    <row r="124" spans="1:65" s="14" customFormat="1" ht="11.25">
      <c r="B124" s="211"/>
      <c r="C124" s="212"/>
      <c r="D124" s="192" t="s">
        <v>168</v>
      </c>
      <c r="E124" s="213" t="s">
        <v>19</v>
      </c>
      <c r="F124" s="214" t="s">
        <v>192</v>
      </c>
      <c r="G124" s="212"/>
      <c r="H124" s="215">
        <v>16.350000000000001</v>
      </c>
      <c r="I124" s="216"/>
      <c r="J124" s="212"/>
      <c r="K124" s="212"/>
      <c r="L124" s="217"/>
      <c r="M124" s="218"/>
      <c r="N124" s="219"/>
      <c r="O124" s="219"/>
      <c r="P124" s="219"/>
      <c r="Q124" s="219"/>
      <c r="R124" s="219"/>
      <c r="S124" s="219"/>
      <c r="T124" s="220"/>
      <c r="AT124" s="221" t="s">
        <v>168</v>
      </c>
      <c r="AU124" s="221" t="s">
        <v>83</v>
      </c>
      <c r="AV124" s="14" t="s">
        <v>150</v>
      </c>
      <c r="AW124" s="14" t="s">
        <v>35</v>
      </c>
      <c r="AX124" s="14" t="s">
        <v>81</v>
      </c>
      <c r="AY124" s="221" t="s">
        <v>143</v>
      </c>
    </row>
    <row r="125" spans="1:65" s="2" customFormat="1" ht="33" customHeight="1">
      <c r="A125" s="35"/>
      <c r="B125" s="36"/>
      <c r="C125" s="179" t="s">
        <v>193</v>
      </c>
      <c r="D125" s="179" t="s">
        <v>145</v>
      </c>
      <c r="E125" s="180" t="s">
        <v>194</v>
      </c>
      <c r="F125" s="181" t="s">
        <v>195</v>
      </c>
      <c r="G125" s="182" t="s">
        <v>196</v>
      </c>
      <c r="H125" s="183">
        <v>262.63400000000001</v>
      </c>
      <c r="I125" s="184"/>
      <c r="J125" s="185">
        <f>ROUND(I125*H125,2)</f>
        <v>0</v>
      </c>
      <c r="K125" s="181" t="s">
        <v>149</v>
      </c>
      <c r="L125" s="40"/>
      <c r="M125" s="186" t="s">
        <v>19</v>
      </c>
      <c r="N125" s="187" t="s">
        <v>45</v>
      </c>
      <c r="O125" s="65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0" t="s">
        <v>150</v>
      </c>
      <c r="AT125" s="190" t="s">
        <v>145</v>
      </c>
      <c r="AU125" s="190" t="s">
        <v>83</v>
      </c>
      <c r="AY125" s="18" t="s">
        <v>143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81</v>
      </c>
      <c r="BK125" s="191">
        <f>ROUND(I125*H125,2)</f>
        <v>0</v>
      </c>
      <c r="BL125" s="18" t="s">
        <v>150</v>
      </c>
      <c r="BM125" s="190" t="s">
        <v>754</v>
      </c>
    </row>
    <row r="126" spans="1:65" s="2" customFormat="1" ht="19.5">
      <c r="A126" s="35"/>
      <c r="B126" s="36"/>
      <c r="C126" s="37"/>
      <c r="D126" s="192" t="s">
        <v>152</v>
      </c>
      <c r="E126" s="37"/>
      <c r="F126" s="193" t="s">
        <v>198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152</v>
      </c>
      <c r="AU126" s="18" t="s">
        <v>83</v>
      </c>
    </row>
    <row r="127" spans="1:65" s="2" customFormat="1" ht="11.25">
      <c r="A127" s="35"/>
      <c r="B127" s="36"/>
      <c r="C127" s="37"/>
      <c r="D127" s="197" t="s">
        <v>154</v>
      </c>
      <c r="E127" s="37"/>
      <c r="F127" s="198" t="s">
        <v>199</v>
      </c>
      <c r="G127" s="37"/>
      <c r="H127" s="37"/>
      <c r="I127" s="194"/>
      <c r="J127" s="37"/>
      <c r="K127" s="37"/>
      <c r="L127" s="40"/>
      <c r="M127" s="195"/>
      <c r="N127" s="196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154</v>
      </c>
      <c r="AU127" s="18" t="s">
        <v>83</v>
      </c>
    </row>
    <row r="128" spans="1:65" s="13" customFormat="1" ht="33.75">
      <c r="B128" s="199"/>
      <c r="C128" s="200"/>
      <c r="D128" s="192" t="s">
        <v>168</v>
      </c>
      <c r="E128" s="201" t="s">
        <v>19</v>
      </c>
      <c r="F128" s="202" t="s">
        <v>755</v>
      </c>
      <c r="G128" s="200"/>
      <c r="H128" s="203">
        <v>262.63400000000001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168</v>
      </c>
      <c r="AU128" s="209" t="s">
        <v>83</v>
      </c>
      <c r="AV128" s="13" t="s">
        <v>83</v>
      </c>
      <c r="AW128" s="13" t="s">
        <v>35</v>
      </c>
      <c r="AX128" s="13" t="s">
        <v>74</v>
      </c>
      <c r="AY128" s="209" t="s">
        <v>143</v>
      </c>
    </row>
    <row r="129" spans="1:65" s="14" customFormat="1" ht="11.25">
      <c r="B129" s="211"/>
      <c r="C129" s="212"/>
      <c r="D129" s="192" t="s">
        <v>168</v>
      </c>
      <c r="E129" s="213" t="s">
        <v>19</v>
      </c>
      <c r="F129" s="214" t="s">
        <v>192</v>
      </c>
      <c r="G129" s="212"/>
      <c r="H129" s="215">
        <v>262.63400000000001</v>
      </c>
      <c r="I129" s="216"/>
      <c r="J129" s="212"/>
      <c r="K129" s="212"/>
      <c r="L129" s="217"/>
      <c r="M129" s="218"/>
      <c r="N129" s="219"/>
      <c r="O129" s="219"/>
      <c r="P129" s="219"/>
      <c r="Q129" s="219"/>
      <c r="R129" s="219"/>
      <c r="S129" s="219"/>
      <c r="T129" s="220"/>
      <c r="AT129" s="221" t="s">
        <v>168</v>
      </c>
      <c r="AU129" s="221" t="s">
        <v>83</v>
      </c>
      <c r="AV129" s="14" t="s">
        <v>150</v>
      </c>
      <c r="AW129" s="14" t="s">
        <v>35</v>
      </c>
      <c r="AX129" s="14" t="s">
        <v>81</v>
      </c>
      <c r="AY129" s="221" t="s">
        <v>143</v>
      </c>
    </row>
    <row r="130" spans="1:65" s="2" customFormat="1" ht="33" customHeight="1">
      <c r="A130" s="35"/>
      <c r="B130" s="36"/>
      <c r="C130" s="179" t="s">
        <v>201</v>
      </c>
      <c r="D130" s="179" t="s">
        <v>145</v>
      </c>
      <c r="E130" s="180" t="s">
        <v>202</v>
      </c>
      <c r="F130" s="181" t="s">
        <v>203</v>
      </c>
      <c r="G130" s="182" t="s">
        <v>196</v>
      </c>
      <c r="H130" s="183">
        <v>3.78</v>
      </c>
      <c r="I130" s="184"/>
      <c r="J130" s="185">
        <f>ROUND(I130*H130,2)</f>
        <v>0</v>
      </c>
      <c r="K130" s="181" t="s">
        <v>149</v>
      </c>
      <c r="L130" s="40"/>
      <c r="M130" s="186" t="s">
        <v>19</v>
      </c>
      <c r="N130" s="187" t="s">
        <v>45</v>
      </c>
      <c r="O130" s="65"/>
      <c r="P130" s="188">
        <f>O130*H130</f>
        <v>0</v>
      </c>
      <c r="Q130" s="188">
        <v>0</v>
      </c>
      <c r="R130" s="188">
        <f>Q130*H130</f>
        <v>0</v>
      </c>
      <c r="S130" s="188">
        <v>0</v>
      </c>
      <c r="T130" s="18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0" t="s">
        <v>150</v>
      </c>
      <c r="AT130" s="190" t="s">
        <v>145</v>
      </c>
      <c r="AU130" s="190" t="s">
        <v>83</v>
      </c>
      <c r="AY130" s="18" t="s">
        <v>143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8" t="s">
        <v>81</v>
      </c>
      <c r="BK130" s="191">
        <f>ROUND(I130*H130,2)</f>
        <v>0</v>
      </c>
      <c r="BL130" s="18" t="s">
        <v>150</v>
      </c>
      <c r="BM130" s="190" t="s">
        <v>756</v>
      </c>
    </row>
    <row r="131" spans="1:65" s="2" customFormat="1" ht="29.25">
      <c r="A131" s="35"/>
      <c r="B131" s="36"/>
      <c r="C131" s="37"/>
      <c r="D131" s="192" t="s">
        <v>152</v>
      </c>
      <c r="E131" s="37"/>
      <c r="F131" s="193" t="s">
        <v>205</v>
      </c>
      <c r="G131" s="37"/>
      <c r="H131" s="37"/>
      <c r="I131" s="194"/>
      <c r="J131" s="37"/>
      <c r="K131" s="37"/>
      <c r="L131" s="40"/>
      <c r="M131" s="195"/>
      <c r="N131" s="196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152</v>
      </c>
      <c r="AU131" s="18" t="s">
        <v>83</v>
      </c>
    </row>
    <row r="132" spans="1:65" s="2" customFormat="1" ht="11.25">
      <c r="A132" s="35"/>
      <c r="B132" s="36"/>
      <c r="C132" s="37"/>
      <c r="D132" s="197" t="s">
        <v>154</v>
      </c>
      <c r="E132" s="37"/>
      <c r="F132" s="198" t="s">
        <v>206</v>
      </c>
      <c r="G132" s="37"/>
      <c r="H132" s="37"/>
      <c r="I132" s="194"/>
      <c r="J132" s="37"/>
      <c r="K132" s="37"/>
      <c r="L132" s="40"/>
      <c r="M132" s="195"/>
      <c r="N132" s="196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154</v>
      </c>
      <c r="AU132" s="18" t="s">
        <v>83</v>
      </c>
    </row>
    <row r="133" spans="1:65" s="13" customFormat="1" ht="11.25">
      <c r="B133" s="199"/>
      <c r="C133" s="200"/>
      <c r="D133" s="192" t="s">
        <v>168</v>
      </c>
      <c r="E133" s="201" t="s">
        <v>19</v>
      </c>
      <c r="F133" s="202" t="s">
        <v>757</v>
      </c>
      <c r="G133" s="200"/>
      <c r="H133" s="203">
        <v>3.78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168</v>
      </c>
      <c r="AU133" s="209" t="s">
        <v>83</v>
      </c>
      <c r="AV133" s="13" t="s">
        <v>83</v>
      </c>
      <c r="AW133" s="13" t="s">
        <v>35</v>
      </c>
      <c r="AX133" s="13" t="s">
        <v>74</v>
      </c>
      <c r="AY133" s="209" t="s">
        <v>143</v>
      </c>
    </row>
    <row r="134" spans="1:65" s="14" customFormat="1" ht="11.25">
      <c r="B134" s="211"/>
      <c r="C134" s="212"/>
      <c r="D134" s="192" t="s">
        <v>168</v>
      </c>
      <c r="E134" s="213" t="s">
        <v>19</v>
      </c>
      <c r="F134" s="214" t="s">
        <v>192</v>
      </c>
      <c r="G134" s="212"/>
      <c r="H134" s="215">
        <v>3.78</v>
      </c>
      <c r="I134" s="216"/>
      <c r="J134" s="212"/>
      <c r="K134" s="212"/>
      <c r="L134" s="217"/>
      <c r="M134" s="218"/>
      <c r="N134" s="219"/>
      <c r="O134" s="219"/>
      <c r="P134" s="219"/>
      <c r="Q134" s="219"/>
      <c r="R134" s="219"/>
      <c r="S134" s="219"/>
      <c r="T134" s="220"/>
      <c r="AT134" s="221" t="s">
        <v>168</v>
      </c>
      <c r="AU134" s="221" t="s">
        <v>83</v>
      </c>
      <c r="AV134" s="14" t="s">
        <v>150</v>
      </c>
      <c r="AW134" s="14" t="s">
        <v>35</v>
      </c>
      <c r="AX134" s="14" t="s">
        <v>81</v>
      </c>
      <c r="AY134" s="221" t="s">
        <v>143</v>
      </c>
    </row>
    <row r="135" spans="1:65" s="2" customFormat="1" ht="37.9" customHeight="1">
      <c r="A135" s="35"/>
      <c r="B135" s="36"/>
      <c r="C135" s="179" t="s">
        <v>208</v>
      </c>
      <c r="D135" s="179" t="s">
        <v>145</v>
      </c>
      <c r="E135" s="180" t="s">
        <v>209</v>
      </c>
      <c r="F135" s="181" t="s">
        <v>210</v>
      </c>
      <c r="G135" s="182" t="s">
        <v>196</v>
      </c>
      <c r="H135" s="183">
        <v>16.350000000000001</v>
      </c>
      <c r="I135" s="184"/>
      <c r="J135" s="185">
        <f>ROUND(I135*H135,2)</f>
        <v>0</v>
      </c>
      <c r="K135" s="181" t="s">
        <v>149</v>
      </c>
      <c r="L135" s="40"/>
      <c r="M135" s="186" t="s">
        <v>19</v>
      </c>
      <c r="N135" s="187" t="s">
        <v>45</v>
      </c>
      <c r="O135" s="65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0" t="s">
        <v>150</v>
      </c>
      <c r="AT135" s="190" t="s">
        <v>145</v>
      </c>
      <c r="AU135" s="190" t="s">
        <v>83</v>
      </c>
      <c r="AY135" s="18" t="s">
        <v>143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81</v>
      </c>
      <c r="BK135" s="191">
        <f>ROUND(I135*H135,2)</f>
        <v>0</v>
      </c>
      <c r="BL135" s="18" t="s">
        <v>150</v>
      </c>
      <c r="BM135" s="190" t="s">
        <v>758</v>
      </c>
    </row>
    <row r="136" spans="1:65" s="2" customFormat="1" ht="39">
      <c r="A136" s="35"/>
      <c r="B136" s="36"/>
      <c r="C136" s="37"/>
      <c r="D136" s="192" t="s">
        <v>152</v>
      </c>
      <c r="E136" s="37"/>
      <c r="F136" s="193" t="s">
        <v>212</v>
      </c>
      <c r="G136" s="37"/>
      <c r="H136" s="37"/>
      <c r="I136" s="194"/>
      <c r="J136" s="37"/>
      <c r="K136" s="37"/>
      <c r="L136" s="40"/>
      <c r="M136" s="195"/>
      <c r="N136" s="196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152</v>
      </c>
      <c r="AU136" s="18" t="s">
        <v>83</v>
      </c>
    </row>
    <row r="137" spans="1:65" s="2" customFormat="1" ht="11.25">
      <c r="A137" s="35"/>
      <c r="B137" s="36"/>
      <c r="C137" s="37"/>
      <c r="D137" s="197" t="s">
        <v>154</v>
      </c>
      <c r="E137" s="37"/>
      <c r="F137" s="198" t="s">
        <v>213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154</v>
      </c>
      <c r="AU137" s="18" t="s">
        <v>83</v>
      </c>
    </row>
    <row r="138" spans="1:65" s="2" customFormat="1" ht="37.9" customHeight="1">
      <c r="A138" s="35"/>
      <c r="B138" s="36"/>
      <c r="C138" s="179" t="s">
        <v>214</v>
      </c>
      <c r="D138" s="179" t="s">
        <v>145</v>
      </c>
      <c r="E138" s="180" t="s">
        <v>215</v>
      </c>
      <c r="F138" s="181" t="s">
        <v>216</v>
      </c>
      <c r="G138" s="182" t="s">
        <v>196</v>
      </c>
      <c r="H138" s="183">
        <v>262.63400000000001</v>
      </c>
      <c r="I138" s="184"/>
      <c r="J138" s="185">
        <f>ROUND(I138*H138,2)</f>
        <v>0</v>
      </c>
      <c r="K138" s="181" t="s">
        <v>149</v>
      </c>
      <c r="L138" s="40"/>
      <c r="M138" s="186" t="s">
        <v>19</v>
      </c>
      <c r="N138" s="187" t="s">
        <v>45</v>
      </c>
      <c r="O138" s="65"/>
      <c r="P138" s="188">
        <f>O138*H138</f>
        <v>0</v>
      </c>
      <c r="Q138" s="188">
        <v>0</v>
      </c>
      <c r="R138" s="188">
        <f>Q138*H138</f>
        <v>0</v>
      </c>
      <c r="S138" s="188">
        <v>0</v>
      </c>
      <c r="T138" s="18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0" t="s">
        <v>150</v>
      </c>
      <c r="AT138" s="190" t="s">
        <v>145</v>
      </c>
      <c r="AU138" s="190" t="s">
        <v>83</v>
      </c>
      <c r="AY138" s="18" t="s">
        <v>143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8" t="s">
        <v>81</v>
      </c>
      <c r="BK138" s="191">
        <f>ROUND(I138*H138,2)</f>
        <v>0</v>
      </c>
      <c r="BL138" s="18" t="s">
        <v>150</v>
      </c>
      <c r="BM138" s="190" t="s">
        <v>759</v>
      </c>
    </row>
    <row r="139" spans="1:65" s="2" customFormat="1" ht="39">
      <c r="A139" s="35"/>
      <c r="B139" s="36"/>
      <c r="C139" s="37"/>
      <c r="D139" s="192" t="s">
        <v>152</v>
      </c>
      <c r="E139" s="37"/>
      <c r="F139" s="193" t="s">
        <v>218</v>
      </c>
      <c r="G139" s="37"/>
      <c r="H139" s="37"/>
      <c r="I139" s="194"/>
      <c r="J139" s="37"/>
      <c r="K139" s="37"/>
      <c r="L139" s="40"/>
      <c r="M139" s="195"/>
      <c r="N139" s="196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152</v>
      </c>
      <c r="AU139" s="18" t="s">
        <v>83</v>
      </c>
    </row>
    <row r="140" spans="1:65" s="2" customFormat="1" ht="11.25">
      <c r="A140" s="35"/>
      <c r="B140" s="36"/>
      <c r="C140" s="37"/>
      <c r="D140" s="197" t="s">
        <v>154</v>
      </c>
      <c r="E140" s="37"/>
      <c r="F140" s="198" t="s">
        <v>219</v>
      </c>
      <c r="G140" s="37"/>
      <c r="H140" s="37"/>
      <c r="I140" s="194"/>
      <c r="J140" s="37"/>
      <c r="K140" s="37"/>
      <c r="L140" s="40"/>
      <c r="M140" s="195"/>
      <c r="N140" s="196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154</v>
      </c>
      <c r="AU140" s="18" t="s">
        <v>83</v>
      </c>
    </row>
    <row r="141" spans="1:65" s="13" customFormat="1" ht="33.75">
      <c r="B141" s="199"/>
      <c r="C141" s="200"/>
      <c r="D141" s="192" t="s">
        <v>168</v>
      </c>
      <c r="E141" s="201" t="s">
        <v>19</v>
      </c>
      <c r="F141" s="202" t="s">
        <v>755</v>
      </c>
      <c r="G141" s="200"/>
      <c r="H141" s="203">
        <v>262.63400000000001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168</v>
      </c>
      <c r="AU141" s="209" t="s">
        <v>83</v>
      </c>
      <c r="AV141" s="13" t="s">
        <v>83</v>
      </c>
      <c r="AW141" s="13" t="s">
        <v>35</v>
      </c>
      <c r="AX141" s="13" t="s">
        <v>74</v>
      </c>
      <c r="AY141" s="209" t="s">
        <v>143</v>
      </c>
    </row>
    <row r="142" spans="1:65" s="14" customFormat="1" ht="11.25">
      <c r="B142" s="211"/>
      <c r="C142" s="212"/>
      <c r="D142" s="192" t="s">
        <v>168</v>
      </c>
      <c r="E142" s="213" t="s">
        <v>19</v>
      </c>
      <c r="F142" s="214" t="s">
        <v>192</v>
      </c>
      <c r="G142" s="212"/>
      <c r="H142" s="215">
        <v>262.63400000000001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168</v>
      </c>
      <c r="AU142" s="221" t="s">
        <v>83</v>
      </c>
      <c r="AV142" s="14" t="s">
        <v>150</v>
      </c>
      <c r="AW142" s="14" t="s">
        <v>35</v>
      </c>
      <c r="AX142" s="14" t="s">
        <v>81</v>
      </c>
      <c r="AY142" s="221" t="s">
        <v>143</v>
      </c>
    </row>
    <row r="143" spans="1:65" s="2" customFormat="1" ht="37.9" customHeight="1">
      <c r="A143" s="35"/>
      <c r="B143" s="36"/>
      <c r="C143" s="179" t="s">
        <v>221</v>
      </c>
      <c r="D143" s="179" t="s">
        <v>145</v>
      </c>
      <c r="E143" s="180" t="s">
        <v>222</v>
      </c>
      <c r="F143" s="181" t="s">
        <v>223</v>
      </c>
      <c r="G143" s="182" t="s">
        <v>196</v>
      </c>
      <c r="H143" s="183">
        <v>262.63400000000001</v>
      </c>
      <c r="I143" s="184"/>
      <c r="J143" s="185">
        <f>ROUND(I143*H143,2)</f>
        <v>0</v>
      </c>
      <c r="K143" s="181" t="s">
        <v>149</v>
      </c>
      <c r="L143" s="40"/>
      <c r="M143" s="186" t="s">
        <v>19</v>
      </c>
      <c r="N143" s="187" t="s">
        <v>45</v>
      </c>
      <c r="O143" s="65"/>
      <c r="P143" s="188">
        <f>O143*H143</f>
        <v>0</v>
      </c>
      <c r="Q143" s="188">
        <v>0</v>
      </c>
      <c r="R143" s="188">
        <f>Q143*H143</f>
        <v>0</v>
      </c>
      <c r="S143" s="188">
        <v>0</v>
      </c>
      <c r="T143" s="18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0" t="s">
        <v>150</v>
      </c>
      <c r="AT143" s="190" t="s">
        <v>145</v>
      </c>
      <c r="AU143" s="190" t="s">
        <v>83</v>
      </c>
      <c r="AY143" s="18" t="s">
        <v>143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8" t="s">
        <v>81</v>
      </c>
      <c r="BK143" s="191">
        <f>ROUND(I143*H143,2)</f>
        <v>0</v>
      </c>
      <c r="BL143" s="18" t="s">
        <v>150</v>
      </c>
      <c r="BM143" s="190" t="s">
        <v>760</v>
      </c>
    </row>
    <row r="144" spans="1:65" s="2" customFormat="1" ht="39">
      <c r="A144" s="35"/>
      <c r="B144" s="36"/>
      <c r="C144" s="37"/>
      <c r="D144" s="192" t="s">
        <v>152</v>
      </c>
      <c r="E144" s="37"/>
      <c r="F144" s="193" t="s">
        <v>225</v>
      </c>
      <c r="G144" s="37"/>
      <c r="H144" s="37"/>
      <c r="I144" s="194"/>
      <c r="J144" s="37"/>
      <c r="K144" s="37"/>
      <c r="L144" s="40"/>
      <c r="M144" s="195"/>
      <c r="N144" s="196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152</v>
      </c>
      <c r="AU144" s="18" t="s">
        <v>83</v>
      </c>
    </row>
    <row r="145" spans="1:65" s="2" customFormat="1" ht="11.25">
      <c r="A145" s="35"/>
      <c r="B145" s="36"/>
      <c r="C145" s="37"/>
      <c r="D145" s="197" t="s">
        <v>154</v>
      </c>
      <c r="E145" s="37"/>
      <c r="F145" s="198" t="s">
        <v>226</v>
      </c>
      <c r="G145" s="37"/>
      <c r="H145" s="37"/>
      <c r="I145" s="194"/>
      <c r="J145" s="37"/>
      <c r="K145" s="37"/>
      <c r="L145" s="40"/>
      <c r="M145" s="195"/>
      <c r="N145" s="196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154</v>
      </c>
      <c r="AU145" s="18" t="s">
        <v>83</v>
      </c>
    </row>
    <row r="146" spans="1:65" s="13" customFormat="1" ht="33.75">
      <c r="B146" s="199"/>
      <c r="C146" s="200"/>
      <c r="D146" s="192" t="s">
        <v>168</v>
      </c>
      <c r="E146" s="201" t="s">
        <v>19</v>
      </c>
      <c r="F146" s="202" t="s">
        <v>755</v>
      </c>
      <c r="G146" s="200"/>
      <c r="H146" s="203">
        <v>262.63400000000001</v>
      </c>
      <c r="I146" s="204"/>
      <c r="J146" s="200"/>
      <c r="K146" s="200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168</v>
      </c>
      <c r="AU146" s="209" t="s">
        <v>83</v>
      </c>
      <c r="AV146" s="13" t="s">
        <v>83</v>
      </c>
      <c r="AW146" s="13" t="s">
        <v>35</v>
      </c>
      <c r="AX146" s="13" t="s">
        <v>74</v>
      </c>
      <c r="AY146" s="209" t="s">
        <v>143</v>
      </c>
    </row>
    <row r="147" spans="1:65" s="14" customFormat="1" ht="11.25">
      <c r="B147" s="211"/>
      <c r="C147" s="212"/>
      <c r="D147" s="192" t="s">
        <v>168</v>
      </c>
      <c r="E147" s="213" t="s">
        <v>19</v>
      </c>
      <c r="F147" s="214" t="s">
        <v>192</v>
      </c>
      <c r="G147" s="212"/>
      <c r="H147" s="215">
        <v>262.63400000000001</v>
      </c>
      <c r="I147" s="216"/>
      <c r="J147" s="212"/>
      <c r="K147" s="212"/>
      <c r="L147" s="217"/>
      <c r="M147" s="218"/>
      <c r="N147" s="219"/>
      <c r="O147" s="219"/>
      <c r="P147" s="219"/>
      <c r="Q147" s="219"/>
      <c r="R147" s="219"/>
      <c r="S147" s="219"/>
      <c r="T147" s="220"/>
      <c r="AT147" s="221" t="s">
        <v>168</v>
      </c>
      <c r="AU147" s="221" t="s">
        <v>83</v>
      </c>
      <c r="AV147" s="14" t="s">
        <v>150</v>
      </c>
      <c r="AW147" s="14" t="s">
        <v>35</v>
      </c>
      <c r="AX147" s="14" t="s">
        <v>81</v>
      </c>
      <c r="AY147" s="221" t="s">
        <v>143</v>
      </c>
    </row>
    <row r="148" spans="1:65" s="2" customFormat="1" ht="37.9" customHeight="1">
      <c r="A148" s="35"/>
      <c r="B148" s="36"/>
      <c r="C148" s="179" t="s">
        <v>228</v>
      </c>
      <c r="D148" s="179" t="s">
        <v>145</v>
      </c>
      <c r="E148" s="180" t="s">
        <v>229</v>
      </c>
      <c r="F148" s="181" t="s">
        <v>230</v>
      </c>
      <c r="G148" s="182" t="s">
        <v>196</v>
      </c>
      <c r="H148" s="183">
        <v>5252.68</v>
      </c>
      <c r="I148" s="184"/>
      <c r="J148" s="185">
        <f>ROUND(I148*H148,2)</f>
        <v>0</v>
      </c>
      <c r="K148" s="181" t="s">
        <v>149</v>
      </c>
      <c r="L148" s="40"/>
      <c r="M148" s="186" t="s">
        <v>19</v>
      </c>
      <c r="N148" s="187" t="s">
        <v>45</v>
      </c>
      <c r="O148" s="65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0" t="s">
        <v>150</v>
      </c>
      <c r="AT148" s="190" t="s">
        <v>145</v>
      </c>
      <c r="AU148" s="190" t="s">
        <v>83</v>
      </c>
      <c r="AY148" s="18" t="s">
        <v>143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81</v>
      </c>
      <c r="BK148" s="191">
        <f>ROUND(I148*H148,2)</f>
        <v>0</v>
      </c>
      <c r="BL148" s="18" t="s">
        <v>150</v>
      </c>
      <c r="BM148" s="190" t="s">
        <v>761</v>
      </c>
    </row>
    <row r="149" spans="1:65" s="2" customFormat="1" ht="48.75">
      <c r="A149" s="35"/>
      <c r="B149" s="36"/>
      <c r="C149" s="37"/>
      <c r="D149" s="192" t="s">
        <v>152</v>
      </c>
      <c r="E149" s="37"/>
      <c r="F149" s="193" t="s">
        <v>232</v>
      </c>
      <c r="G149" s="37"/>
      <c r="H149" s="37"/>
      <c r="I149" s="194"/>
      <c r="J149" s="37"/>
      <c r="K149" s="37"/>
      <c r="L149" s="40"/>
      <c r="M149" s="195"/>
      <c r="N149" s="196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152</v>
      </c>
      <c r="AU149" s="18" t="s">
        <v>83</v>
      </c>
    </row>
    <row r="150" spans="1:65" s="2" customFormat="1" ht="11.25">
      <c r="A150" s="35"/>
      <c r="B150" s="36"/>
      <c r="C150" s="37"/>
      <c r="D150" s="197" t="s">
        <v>154</v>
      </c>
      <c r="E150" s="37"/>
      <c r="F150" s="198" t="s">
        <v>233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154</v>
      </c>
      <c r="AU150" s="18" t="s">
        <v>83</v>
      </c>
    </row>
    <row r="151" spans="1:65" s="13" customFormat="1" ht="33.75">
      <c r="B151" s="199"/>
      <c r="C151" s="200"/>
      <c r="D151" s="192" t="s">
        <v>168</v>
      </c>
      <c r="E151" s="201" t="s">
        <v>19</v>
      </c>
      <c r="F151" s="202" t="s">
        <v>762</v>
      </c>
      <c r="G151" s="200"/>
      <c r="H151" s="203">
        <v>5252.68</v>
      </c>
      <c r="I151" s="204"/>
      <c r="J151" s="200"/>
      <c r="K151" s="200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168</v>
      </c>
      <c r="AU151" s="209" t="s">
        <v>83</v>
      </c>
      <c r="AV151" s="13" t="s">
        <v>83</v>
      </c>
      <c r="AW151" s="13" t="s">
        <v>35</v>
      </c>
      <c r="AX151" s="13" t="s">
        <v>74</v>
      </c>
      <c r="AY151" s="209" t="s">
        <v>143</v>
      </c>
    </row>
    <row r="152" spans="1:65" s="14" customFormat="1" ht="11.25">
      <c r="B152" s="211"/>
      <c r="C152" s="212"/>
      <c r="D152" s="192" t="s">
        <v>168</v>
      </c>
      <c r="E152" s="213" t="s">
        <v>19</v>
      </c>
      <c r="F152" s="214" t="s">
        <v>192</v>
      </c>
      <c r="G152" s="212"/>
      <c r="H152" s="215">
        <v>5252.68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168</v>
      </c>
      <c r="AU152" s="221" t="s">
        <v>83</v>
      </c>
      <c r="AV152" s="14" t="s">
        <v>150</v>
      </c>
      <c r="AW152" s="14" t="s">
        <v>35</v>
      </c>
      <c r="AX152" s="14" t="s">
        <v>81</v>
      </c>
      <c r="AY152" s="221" t="s">
        <v>143</v>
      </c>
    </row>
    <row r="153" spans="1:65" s="2" customFormat="1" ht="24.2" customHeight="1">
      <c r="A153" s="35"/>
      <c r="B153" s="36"/>
      <c r="C153" s="179" t="s">
        <v>235</v>
      </c>
      <c r="D153" s="179" t="s">
        <v>145</v>
      </c>
      <c r="E153" s="180" t="s">
        <v>236</v>
      </c>
      <c r="F153" s="181" t="s">
        <v>237</v>
      </c>
      <c r="G153" s="182" t="s">
        <v>196</v>
      </c>
      <c r="H153" s="183">
        <v>262.63400000000001</v>
      </c>
      <c r="I153" s="184"/>
      <c r="J153" s="185">
        <f>ROUND(I153*H153,2)</f>
        <v>0</v>
      </c>
      <c r="K153" s="181" t="s">
        <v>149</v>
      </c>
      <c r="L153" s="40"/>
      <c r="M153" s="186" t="s">
        <v>19</v>
      </c>
      <c r="N153" s="187" t="s">
        <v>45</v>
      </c>
      <c r="O153" s="65"/>
      <c r="P153" s="188">
        <f>O153*H153</f>
        <v>0</v>
      </c>
      <c r="Q153" s="188">
        <v>0</v>
      </c>
      <c r="R153" s="188">
        <f>Q153*H153</f>
        <v>0</v>
      </c>
      <c r="S153" s="188">
        <v>0</v>
      </c>
      <c r="T153" s="18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0" t="s">
        <v>150</v>
      </c>
      <c r="AT153" s="190" t="s">
        <v>145</v>
      </c>
      <c r="AU153" s="190" t="s">
        <v>83</v>
      </c>
      <c r="AY153" s="18" t="s">
        <v>143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8" t="s">
        <v>81</v>
      </c>
      <c r="BK153" s="191">
        <f>ROUND(I153*H153,2)</f>
        <v>0</v>
      </c>
      <c r="BL153" s="18" t="s">
        <v>150</v>
      </c>
      <c r="BM153" s="190" t="s">
        <v>763</v>
      </c>
    </row>
    <row r="154" spans="1:65" s="2" customFormat="1" ht="29.25">
      <c r="A154" s="35"/>
      <c r="B154" s="36"/>
      <c r="C154" s="37"/>
      <c r="D154" s="192" t="s">
        <v>152</v>
      </c>
      <c r="E154" s="37"/>
      <c r="F154" s="193" t="s">
        <v>239</v>
      </c>
      <c r="G154" s="37"/>
      <c r="H154" s="37"/>
      <c r="I154" s="194"/>
      <c r="J154" s="37"/>
      <c r="K154" s="37"/>
      <c r="L154" s="40"/>
      <c r="M154" s="195"/>
      <c r="N154" s="196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152</v>
      </c>
      <c r="AU154" s="18" t="s">
        <v>83</v>
      </c>
    </row>
    <row r="155" spans="1:65" s="2" customFormat="1" ht="11.25">
      <c r="A155" s="35"/>
      <c r="B155" s="36"/>
      <c r="C155" s="37"/>
      <c r="D155" s="197" t="s">
        <v>154</v>
      </c>
      <c r="E155" s="37"/>
      <c r="F155" s="198" t="s">
        <v>240</v>
      </c>
      <c r="G155" s="37"/>
      <c r="H155" s="37"/>
      <c r="I155" s="194"/>
      <c r="J155" s="37"/>
      <c r="K155" s="37"/>
      <c r="L155" s="40"/>
      <c r="M155" s="195"/>
      <c r="N155" s="196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154</v>
      </c>
      <c r="AU155" s="18" t="s">
        <v>83</v>
      </c>
    </row>
    <row r="156" spans="1:65" s="13" customFormat="1" ht="33.75">
      <c r="B156" s="199"/>
      <c r="C156" s="200"/>
      <c r="D156" s="192" t="s">
        <v>168</v>
      </c>
      <c r="E156" s="201" t="s">
        <v>19</v>
      </c>
      <c r="F156" s="202" t="s">
        <v>764</v>
      </c>
      <c r="G156" s="200"/>
      <c r="H156" s="203">
        <v>262.63400000000001</v>
      </c>
      <c r="I156" s="204"/>
      <c r="J156" s="200"/>
      <c r="K156" s="200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168</v>
      </c>
      <c r="AU156" s="209" t="s">
        <v>83</v>
      </c>
      <c r="AV156" s="13" t="s">
        <v>83</v>
      </c>
      <c r="AW156" s="13" t="s">
        <v>35</v>
      </c>
      <c r="AX156" s="13" t="s">
        <v>74</v>
      </c>
      <c r="AY156" s="209" t="s">
        <v>143</v>
      </c>
    </row>
    <row r="157" spans="1:65" s="14" customFormat="1" ht="11.25">
      <c r="B157" s="211"/>
      <c r="C157" s="212"/>
      <c r="D157" s="192" t="s">
        <v>168</v>
      </c>
      <c r="E157" s="213" t="s">
        <v>19</v>
      </c>
      <c r="F157" s="214" t="s">
        <v>192</v>
      </c>
      <c r="G157" s="212"/>
      <c r="H157" s="215">
        <v>262.63400000000001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168</v>
      </c>
      <c r="AU157" s="221" t="s">
        <v>83</v>
      </c>
      <c r="AV157" s="14" t="s">
        <v>150</v>
      </c>
      <c r="AW157" s="14" t="s">
        <v>35</v>
      </c>
      <c r="AX157" s="14" t="s">
        <v>81</v>
      </c>
      <c r="AY157" s="221" t="s">
        <v>143</v>
      </c>
    </row>
    <row r="158" spans="1:65" s="2" customFormat="1" ht="24.2" customHeight="1">
      <c r="A158" s="35"/>
      <c r="B158" s="36"/>
      <c r="C158" s="179" t="s">
        <v>242</v>
      </c>
      <c r="D158" s="179" t="s">
        <v>145</v>
      </c>
      <c r="E158" s="180" t="s">
        <v>243</v>
      </c>
      <c r="F158" s="181" t="s">
        <v>244</v>
      </c>
      <c r="G158" s="182" t="s">
        <v>245</v>
      </c>
      <c r="H158" s="183">
        <v>472.74099999999999</v>
      </c>
      <c r="I158" s="184"/>
      <c r="J158" s="185">
        <f>ROUND(I158*H158,2)</f>
        <v>0</v>
      </c>
      <c r="K158" s="181" t="s">
        <v>149</v>
      </c>
      <c r="L158" s="40"/>
      <c r="M158" s="186" t="s">
        <v>19</v>
      </c>
      <c r="N158" s="187" t="s">
        <v>45</v>
      </c>
      <c r="O158" s="65"/>
      <c r="P158" s="188">
        <f>O158*H158</f>
        <v>0</v>
      </c>
      <c r="Q158" s="188">
        <v>0</v>
      </c>
      <c r="R158" s="188">
        <f>Q158*H158</f>
        <v>0</v>
      </c>
      <c r="S158" s="188">
        <v>0</v>
      </c>
      <c r="T158" s="18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0" t="s">
        <v>150</v>
      </c>
      <c r="AT158" s="190" t="s">
        <v>145</v>
      </c>
      <c r="AU158" s="190" t="s">
        <v>83</v>
      </c>
      <c r="AY158" s="18" t="s">
        <v>143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8" t="s">
        <v>81</v>
      </c>
      <c r="BK158" s="191">
        <f>ROUND(I158*H158,2)</f>
        <v>0</v>
      </c>
      <c r="BL158" s="18" t="s">
        <v>150</v>
      </c>
      <c r="BM158" s="190" t="s">
        <v>765</v>
      </c>
    </row>
    <row r="159" spans="1:65" s="2" customFormat="1" ht="29.25">
      <c r="A159" s="35"/>
      <c r="B159" s="36"/>
      <c r="C159" s="37"/>
      <c r="D159" s="192" t="s">
        <v>152</v>
      </c>
      <c r="E159" s="37"/>
      <c r="F159" s="193" t="s">
        <v>247</v>
      </c>
      <c r="G159" s="37"/>
      <c r="H159" s="37"/>
      <c r="I159" s="194"/>
      <c r="J159" s="37"/>
      <c r="K159" s="37"/>
      <c r="L159" s="40"/>
      <c r="M159" s="195"/>
      <c r="N159" s="196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152</v>
      </c>
      <c r="AU159" s="18" t="s">
        <v>83</v>
      </c>
    </row>
    <row r="160" spans="1:65" s="2" customFormat="1" ht="11.25">
      <c r="A160" s="35"/>
      <c r="B160" s="36"/>
      <c r="C160" s="37"/>
      <c r="D160" s="197" t="s">
        <v>154</v>
      </c>
      <c r="E160" s="37"/>
      <c r="F160" s="198" t="s">
        <v>248</v>
      </c>
      <c r="G160" s="37"/>
      <c r="H160" s="37"/>
      <c r="I160" s="194"/>
      <c r="J160" s="37"/>
      <c r="K160" s="37"/>
      <c r="L160" s="40"/>
      <c r="M160" s="195"/>
      <c r="N160" s="196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154</v>
      </c>
      <c r="AU160" s="18" t="s">
        <v>83</v>
      </c>
    </row>
    <row r="161" spans="1:65" s="13" customFormat="1" ht="33.75">
      <c r="B161" s="199"/>
      <c r="C161" s="200"/>
      <c r="D161" s="192" t="s">
        <v>168</v>
      </c>
      <c r="E161" s="201" t="s">
        <v>19</v>
      </c>
      <c r="F161" s="202" t="s">
        <v>766</v>
      </c>
      <c r="G161" s="200"/>
      <c r="H161" s="203">
        <v>472.74099999999999</v>
      </c>
      <c r="I161" s="204"/>
      <c r="J161" s="200"/>
      <c r="K161" s="200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168</v>
      </c>
      <c r="AU161" s="209" t="s">
        <v>83</v>
      </c>
      <c r="AV161" s="13" t="s">
        <v>83</v>
      </c>
      <c r="AW161" s="13" t="s">
        <v>35</v>
      </c>
      <c r="AX161" s="13" t="s">
        <v>74</v>
      </c>
      <c r="AY161" s="209" t="s">
        <v>143</v>
      </c>
    </row>
    <row r="162" spans="1:65" s="14" customFormat="1" ht="11.25">
      <c r="B162" s="211"/>
      <c r="C162" s="212"/>
      <c r="D162" s="192" t="s">
        <v>168</v>
      </c>
      <c r="E162" s="213" t="s">
        <v>19</v>
      </c>
      <c r="F162" s="214" t="s">
        <v>192</v>
      </c>
      <c r="G162" s="212"/>
      <c r="H162" s="215">
        <v>472.74099999999999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168</v>
      </c>
      <c r="AU162" s="221" t="s">
        <v>83</v>
      </c>
      <c r="AV162" s="14" t="s">
        <v>150</v>
      </c>
      <c r="AW162" s="14" t="s">
        <v>35</v>
      </c>
      <c r="AX162" s="14" t="s">
        <v>81</v>
      </c>
      <c r="AY162" s="221" t="s">
        <v>143</v>
      </c>
    </row>
    <row r="163" spans="1:65" s="2" customFormat="1" ht="24.2" customHeight="1">
      <c r="A163" s="35"/>
      <c r="B163" s="36"/>
      <c r="C163" s="179" t="s">
        <v>8</v>
      </c>
      <c r="D163" s="179" t="s">
        <v>145</v>
      </c>
      <c r="E163" s="180" t="s">
        <v>250</v>
      </c>
      <c r="F163" s="181" t="s">
        <v>251</v>
      </c>
      <c r="G163" s="182" t="s">
        <v>196</v>
      </c>
      <c r="H163" s="183">
        <v>162.62</v>
      </c>
      <c r="I163" s="184"/>
      <c r="J163" s="185">
        <f>ROUND(I163*H163,2)</f>
        <v>0</v>
      </c>
      <c r="K163" s="181" t="s">
        <v>767</v>
      </c>
      <c r="L163" s="40"/>
      <c r="M163" s="186" t="s">
        <v>19</v>
      </c>
      <c r="N163" s="187" t="s">
        <v>45</v>
      </c>
      <c r="O163" s="65"/>
      <c r="P163" s="188">
        <f>O163*H163</f>
        <v>0</v>
      </c>
      <c r="Q163" s="188">
        <v>0</v>
      </c>
      <c r="R163" s="188">
        <f>Q163*H163</f>
        <v>0</v>
      </c>
      <c r="S163" s="188">
        <v>0</v>
      </c>
      <c r="T163" s="18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0" t="s">
        <v>150</v>
      </c>
      <c r="AT163" s="190" t="s">
        <v>145</v>
      </c>
      <c r="AU163" s="190" t="s">
        <v>83</v>
      </c>
      <c r="AY163" s="18" t="s">
        <v>143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8" t="s">
        <v>81</v>
      </c>
      <c r="BK163" s="191">
        <f>ROUND(I163*H163,2)</f>
        <v>0</v>
      </c>
      <c r="BL163" s="18" t="s">
        <v>150</v>
      </c>
      <c r="BM163" s="190" t="s">
        <v>768</v>
      </c>
    </row>
    <row r="164" spans="1:65" s="2" customFormat="1" ht="29.25">
      <c r="A164" s="35"/>
      <c r="B164" s="36"/>
      <c r="C164" s="37"/>
      <c r="D164" s="192" t="s">
        <v>152</v>
      </c>
      <c r="E164" s="37"/>
      <c r="F164" s="193" t="s">
        <v>253</v>
      </c>
      <c r="G164" s="37"/>
      <c r="H164" s="37"/>
      <c r="I164" s="194"/>
      <c r="J164" s="37"/>
      <c r="K164" s="37"/>
      <c r="L164" s="40"/>
      <c r="M164" s="195"/>
      <c r="N164" s="196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152</v>
      </c>
      <c r="AU164" s="18" t="s">
        <v>83</v>
      </c>
    </row>
    <row r="165" spans="1:65" s="2" customFormat="1" ht="11.25">
      <c r="A165" s="35"/>
      <c r="B165" s="36"/>
      <c r="C165" s="37"/>
      <c r="D165" s="197" t="s">
        <v>154</v>
      </c>
      <c r="E165" s="37"/>
      <c r="F165" s="198" t="s">
        <v>769</v>
      </c>
      <c r="G165" s="37"/>
      <c r="H165" s="37"/>
      <c r="I165" s="194"/>
      <c r="J165" s="37"/>
      <c r="K165" s="37"/>
      <c r="L165" s="40"/>
      <c r="M165" s="195"/>
      <c r="N165" s="196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154</v>
      </c>
      <c r="AU165" s="18" t="s">
        <v>83</v>
      </c>
    </row>
    <row r="166" spans="1:65" s="2" customFormat="1" ht="29.25">
      <c r="A166" s="35"/>
      <c r="B166" s="36"/>
      <c r="C166" s="37"/>
      <c r="D166" s="192" t="s">
        <v>183</v>
      </c>
      <c r="E166" s="37"/>
      <c r="F166" s="210" t="s">
        <v>770</v>
      </c>
      <c r="G166" s="37"/>
      <c r="H166" s="37"/>
      <c r="I166" s="194"/>
      <c r="J166" s="37"/>
      <c r="K166" s="37"/>
      <c r="L166" s="40"/>
      <c r="M166" s="195"/>
      <c r="N166" s="196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183</v>
      </c>
      <c r="AU166" s="18" t="s">
        <v>83</v>
      </c>
    </row>
    <row r="167" spans="1:65" s="13" customFormat="1" ht="11.25">
      <c r="B167" s="199"/>
      <c r="C167" s="200"/>
      <c r="D167" s="192" t="s">
        <v>168</v>
      </c>
      <c r="E167" s="201" t="s">
        <v>19</v>
      </c>
      <c r="F167" s="202" t="s">
        <v>771</v>
      </c>
      <c r="G167" s="200"/>
      <c r="H167" s="203">
        <v>162.62</v>
      </c>
      <c r="I167" s="204"/>
      <c r="J167" s="200"/>
      <c r="K167" s="200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168</v>
      </c>
      <c r="AU167" s="209" t="s">
        <v>83</v>
      </c>
      <c r="AV167" s="13" t="s">
        <v>83</v>
      </c>
      <c r="AW167" s="13" t="s">
        <v>35</v>
      </c>
      <c r="AX167" s="13" t="s">
        <v>81</v>
      </c>
      <c r="AY167" s="209" t="s">
        <v>143</v>
      </c>
    </row>
    <row r="168" spans="1:65" s="2" customFormat="1" ht="16.5" customHeight="1">
      <c r="A168" s="35"/>
      <c r="B168" s="36"/>
      <c r="C168" s="222" t="s">
        <v>257</v>
      </c>
      <c r="D168" s="222" t="s">
        <v>258</v>
      </c>
      <c r="E168" s="223" t="s">
        <v>259</v>
      </c>
      <c r="F168" s="224" t="s">
        <v>260</v>
      </c>
      <c r="G168" s="225" t="s">
        <v>245</v>
      </c>
      <c r="H168" s="226">
        <v>183.66499999999999</v>
      </c>
      <c r="I168" s="227"/>
      <c r="J168" s="228">
        <f>ROUND(I168*H168,2)</f>
        <v>0</v>
      </c>
      <c r="K168" s="224" t="s">
        <v>149</v>
      </c>
      <c r="L168" s="229"/>
      <c r="M168" s="230" t="s">
        <v>19</v>
      </c>
      <c r="N168" s="231" t="s">
        <v>45</v>
      </c>
      <c r="O168" s="65"/>
      <c r="P168" s="188">
        <f>O168*H168</f>
        <v>0</v>
      </c>
      <c r="Q168" s="188">
        <v>1</v>
      </c>
      <c r="R168" s="188">
        <f>Q168*H168</f>
        <v>183.66499999999999</v>
      </c>
      <c r="S168" s="188">
        <v>0</v>
      </c>
      <c r="T168" s="18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0" t="s">
        <v>201</v>
      </c>
      <c r="AT168" s="190" t="s">
        <v>258</v>
      </c>
      <c r="AU168" s="190" t="s">
        <v>83</v>
      </c>
      <c r="AY168" s="18" t="s">
        <v>143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8" t="s">
        <v>81</v>
      </c>
      <c r="BK168" s="191">
        <f>ROUND(I168*H168,2)</f>
        <v>0</v>
      </c>
      <c r="BL168" s="18" t="s">
        <v>150</v>
      </c>
      <c r="BM168" s="190" t="s">
        <v>772</v>
      </c>
    </row>
    <row r="169" spans="1:65" s="2" customFormat="1" ht="11.25">
      <c r="A169" s="35"/>
      <c r="B169" s="36"/>
      <c r="C169" s="37"/>
      <c r="D169" s="192" t="s">
        <v>152</v>
      </c>
      <c r="E169" s="37"/>
      <c r="F169" s="193" t="s">
        <v>260</v>
      </c>
      <c r="G169" s="37"/>
      <c r="H169" s="37"/>
      <c r="I169" s="194"/>
      <c r="J169" s="37"/>
      <c r="K169" s="37"/>
      <c r="L169" s="40"/>
      <c r="M169" s="195"/>
      <c r="N169" s="196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152</v>
      </c>
      <c r="AU169" s="18" t="s">
        <v>83</v>
      </c>
    </row>
    <row r="170" spans="1:65" s="2" customFormat="1" ht="19.5">
      <c r="A170" s="35"/>
      <c r="B170" s="36"/>
      <c r="C170" s="37"/>
      <c r="D170" s="192" t="s">
        <v>183</v>
      </c>
      <c r="E170" s="37"/>
      <c r="F170" s="210" t="s">
        <v>773</v>
      </c>
      <c r="G170" s="37"/>
      <c r="H170" s="37"/>
      <c r="I170" s="194"/>
      <c r="J170" s="37"/>
      <c r="K170" s="37"/>
      <c r="L170" s="40"/>
      <c r="M170" s="195"/>
      <c r="N170" s="196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183</v>
      </c>
      <c r="AU170" s="18" t="s">
        <v>83</v>
      </c>
    </row>
    <row r="171" spans="1:65" s="13" customFormat="1" ht="22.5">
      <c r="B171" s="199"/>
      <c r="C171" s="200"/>
      <c r="D171" s="192" t="s">
        <v>168</v>
      </c>
      <c r="E171" s="201" t="s">
        <v>19</v>
      </c>
      <c r="F171" s="202" t="s">
        <v>774</v>
      </c>
      <c r="G171" s="200"/>
      <c r="H171" s="203">
        <v>-47.619</v>
      </c>
      <c r="I171" s="204"/>
      <c r="J171" s="200"/>
      <c r="K171" s="200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168</v>
      </c>
      <c r="AU171" s="209" t="s">
        <v>83</v>
      </c>
      <c r="AV171" s="13" t="s">
        <v>83</v>
      </c>
      <c r="AW171" s="13" t="s">
        <v>35</v>
      </c>
      <c r="AX171" s="13" t="s">
        <v>74</v>
      </c>
      <c r="AY171" s="209" t="s">
        <v>143</v>
      </c>
    </row>
    <row r="172" spans="1:65" s="13" customFormat="1" ht="11.25">
      <c r="B172" s="199"/>
      <c r="C172" s="200"/>
      <c r="D172" s="192" t="s">
        <v>168</v>
      </c>
      <c r="E172" s="201" t="s">
        <v>19</v>
      </c>
      <c r="F172" s="202" t="s">
        <v>775</v>
      </c>
      <c r="G172" s="200"/>
      <c r="H172" s="203">
        <v>231.28399999999999</v>
      </c>
      <c r="I172" s="204"/>
      <c r="J172" s="200"/>
      <c r="K172" s="200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168</v>
      </c>
      <c r="AU172" s="209" t="s">
        <v>83</v>
      </c>
      <c r="AV172" s="13" t="s">
        <v>83</v>
      </c>
      <c r="AW172" s="13" t="s">
        <v>35</v>
      </c>
      <c r="AX172" s="13" t="s">
        <v>74</v>
      </c>
      <c r="AY172" s="209" t="s">
        <v>143</v>
      </c>
    </row>
    <row r="173" spans="1:65" s="14" customFormat="1" ht="11.25">
      <c r="B173" s="211"/>
      <c r="C173" s="212"/>
      <c r="D173" s="192" t="s">
        <v>168</v>
      </c>
      <c r="E173" s="213" t="s">
        <v>19</v>
      </c>
      <c r="F173" s="214" t="s">
        <v>192</v>
      </c>
      <c r="G173" s="212"/>
      <c r="H173" s="215">
        <v>183.66499999999999</v>
      </c>
      <c r="I173" s="216"/>
      <c r="J173" s="212"/>
      <c r="K173" s="212"/>
      <c r="L173" s="217"/>
      <c r="M173" s="218"/>
      <c r="N173" s="219"/>
      <c r="O173" s="219"/>
      <c r="P173" s="219"/>
      <c r="Q173" s="219"/>
      <c r="R173" s="219"/>
      <c r="S173" s="219"/>
      <c r="T173" s="220"/>
      <c r="AT173" s="221" t="s">
        <v>168</v>
      </c>
      <c r="AU173" s="221" t="s">
        <v>83</v>
      </c>
      <c r="AV173" s="14" t="s">
        <v>150</v>
      </c>
      <c r="AW173" s="14" t="s">
        <v>35</v>
      </c>
      <c r="AX173" s="14" t="s">
        <v>81</v>
      </c>
      <c r="AY173" s="221" t="s">
        <v>143</v>
      </c>
    </row>
    <row r="174" spans="1:65" s="2" customFormat="1" ht="37.9" customHeight="1">
      <c r="A174" s="35"/>
      <c r="B174" s="36"/>
      <c r="C174" s="179" t="s">
        <v>265</v>
      </c>
      <c r="D174" s="179" t="s">
        <v>145</v>
      </c>
      <c r="E174" s="180" t="s">
        <v>266</v>
      </c>
      <c r="F174" s="181" t="s">
        <v>267</v>
      </c>
      <c r="G174" s="182" t="s">
        <v>148</v>
      </c>
      <c r="H174" s="183">
        <v>70</v>
      </c>
      <c r="I174" s="184"/>
      <c r="J174" s="185">
        <f>ROUND(I174*H174,2)</f>
        <v>0</v>
      </c>
      <c r="K174" s="181" t="s">
        <v>149</v>
      </c>
      <c r="L174" s="40"/>
      <c r="M174" s="186" t="s">
        <v>19</v>
      </c>
      <c r="N174" s="187" t="s">
        <v>45</v>
      </c>
      <c r="O174" s="65"/>
      <c r="P174" s="188">
        <f>O174*H174</f>
        <v>0</v>
      </c>
      <c r="Q174" s="188">
        <v>0</v>
      </c>
      <c r="R174" s="188">
        <f>Q174*H174</f>
        <v>0</v>
      </c>
      <c r="S174" s="188">
        <v>0</v>
      </c>
      <c r="T174" s="18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0" t="s">
        <v>150</v>
      </c>
      <c r="AT174" s="190" t="s">
        <v>145</v>
      </c>
      <c r="AU174" s="190" t="s">
        <v>83</v>
      </c>
      <c r="AY174" s="18" t="s">
        <v>143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81</v>
      </c>
      <c r="BK174" s="191">
        <f>ROUND(I174*H174,2)</f>
        <v>0</v>
      </c>
      <c r="BL174" s="18" t="s">
        <v>150</v>
      </c>
      <c r="BM174" s="190" t="s">
        <v>776</v>
      </c>
    </row>
    <row r="175" spans="1:65" s="2" customFormat="1" ht="29.25">
      <c r="A175" s="35"/>
      <c r="B175" s="36"/>
      <c r="C175" s="37"/>
      <c r="D175" s="192" t="s">
        <v>152</v>
      </c>
      <c r="E175" s="37"/>
      <c r="F175" s="193" t="s">
        <v>269</v>
      </c>
      <c r="G175" s="37"/>
      <c r="H175" s="37"/>
      <c r="I175" s="194"/>
      <c r="J175" s="37"/>
      <c r="K175" s="37"/>
      <c r="L175" s="40"/>
      <c r="M175" s="195"/>
      <c r="N175" s="196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152</v>
      </c>
      <c r="AU175" s="18" t="s">
        <v>83</v>
      </c>
    </row>
    <row r="176" spans="1:65" s="2" customFormat="1" ht="11.25">
      <c r="A176" s="35"/>
      <c r="B176" s="36"/>
      <c r="C176" s="37"/>
      <c r="D176" s="197" t="s">
        <v>154</v>
      </c>
      <c r="E176" s="37"/>
      <c r="F176" s="198" t="s">
        <v>270</v>
      </c>
      <c r="G176" s="37"/>
      <c r="H176" s="37"/>
      <c r="I176" s="194"/>
      <c r="J176" s="37"/>
      <c r="K176" s="37"/>
      <c r="L176" s="40"/>
      <c r="M176" s="195"/>
      <c r="N176" s="196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154</v>
      </c>
      <c r="AU176" s="18" t="s">
        <v>83</v>
      </c>
    </row>
    <row r="177" spans="1:65" s="2" customFormat="1" ht="19.5">
      <c r="A177" s="35"/>
      <c r="B177" s="36"/>
      <c r="C177" s="37"/>
      <c r="D177" s="192" t="s">
        <v>183</v>
      </c>
      <c r="E177" s="37"/>
      <c r="F177" s="210" t="s">
        <v>271</v>
      </c>
      <c r="G177" s="37"/>
      <c r="H177" s="37"/>
      <c r="I177" s="194"/>
      <c r="J177" s="37"/>
      <c r="K177" s="37"/>
      <c r="L177" s="40"/>
      <c r="M177" s="195"/>
      <c r="N177" s="196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183</v>
      </c>
      <c r="AU177" s="18" t="s">
        <v>83</v>
      </c>
    </row>
    <row r="178" spans="1:65" s="2" customFormat="1" ht="24.2" customHeight="1">
      <c r="A178" s="35"/>
      <c r="B178" s="36"/>
      <c r="C178" s="179" t="s">
        <v>272</v>
      </c>
      <c r="D178" s="179" t="s">
        <v>145</v>
      </c>
      <c r="E178" s="180" t="s">
        <v>273</v>
      </c>
      <c r="F178" s="181" t="s">
        <v>274</v>
      </c>
      <c r="G178" s="182" t="s">
        <v>148</v>
      </c>
      <c r="H178" s="183">
        <v>70</v>
      </c>
      <c r="I178" s="184"/>
      <c r="J178" s="185">
        <f>ROUND(I178*H178,2)</f>
        <v>0</v>
      </c>
      <c r="K178" s="181" t="s">
        <v>149</v>
      </c>
      <c r="L178" s="40"/>
      <c r="M178" s="186" t="s">
        <v>19</v>
      </c>
      <c r="N178" s="187" t="s">
        <v>45</v>
      </c>
      <c r="O178" s="65"/>
      <c r="P178" s="188">
        <f>O178*H178</f>
        <v>0</v>
      </c>
      <c r="Q178" s="188">
        <v>0</v>
      </c>
      <c r="R178" s="188">
        <f>Q178*H178</f>
        <v>0</v>
      </c>
      <c r="S178" s="188">
        <v>0</v>
      </c>
      <c r="T178" s="18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0" t="s">
        <v>150</v>
      </c>
      <c r="AT178" s="190" t="s">
        <v>145</v>
      </c>
      <c r="AU178" s="190" t="s">
        <v>83</v>
      </c>
      <c r="AY178" s="18" t="s">
        <v>143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8" t="s">
        <v>81</v>
      </c>
      <c r="BK178" s="191">
        <f>ROUND(I178*H178,2)</f>
        <v>0</v>
      </c>
      <c r="BL178" s="18" t="s">
        <v>150</v>
      </c>
      <c r="BM178" s="190" t="s">
        <v>777</v>
      </c>
    </row>
    <row r="179" spans="1:65" s="2" customFormat="1" ht="19.5">
      <c r="A179" s="35"/>
      <c r="B179" s="36"/>
      <c r="C179" s="37"/>
      <c r="D179" s="192" t="s">
        <v>152</v>
      </c>
      <c r="E179" s="37"/>
      <c r="F179" s="193" t="s">
        <v>276</v>
      </c>
      <c r="G179" s="37"/>
      <c r="H179" s="37"/>
      <c r="I179" s="194"/>
      <c r="J179" s="37"/>
      <c r="K179" s="37"/>
      <c r="L179" s="40"/>
      <c r="M179" s="195"/>
      <c r="N179" s="196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152</v>
      </c>
      <c r="AU179" s="18" t="s">
        <v>83</v>
      </c>
    </row>
    <row r="180" spans="1:65" s="2" customFormat="1" ht="11.25">
      <c r="A180" s="35"/>
      <c r="B180" s="36"/>
      <c r="C180" s="37"/>
      <c r="D180" s="197" t="s">
        <v>154</v>
      </c>
      <c r="E180" s="37"/>
      <c r="F180" s="198" t="s">
        <v>277</v>
      </c>
      <c r="G180" s="37"/>
      <c r="H180" s="37"/>
      <c r="I180" s="194"/>
      <c r="J180" s="37"/>
      <c r="K180" s="37"/>
      <c r="L180" s="40"/>
      <c r="M180" s="195"/>
      <c r="N180" s="196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154</v>
      </c>
      <c r="AU180" s="18" t="s">
        <v>83</v>
      </c>
    </row>
    <row r="181" spans="1:65" s="2" customFormat="1" ht="19.5">
      <c r="A181" s="35"/>
      <c r="B181" s="36"/>
      <c r="C181" s="37"/>
      <c r="D181" s="192" t="s">
        <v>183</v>
      </c>
      <c r="E181" s="37"/>
      <c r="F181" s="210" t="s">
        <v>278</v>
      </c>
      <c r="G181" s="37"/>
      <c r="H181" s="37"/>
      <c r="I181" s="194"/>
      <c r="J181" s="37"/>
      <c r="K181" s="37"/>
      <c r="L181" s="40"/>
      <c r="M181" s="195"/>
      <c r="N181" s="196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183</v>
      </c>
      <c r="AU181" s="18" t="s">
        <v>83</v>
      </c>
    </row>
    <row r="182" spans="1:65" s="2" customFormat="1" ht="16.5" customHeight="1">
      <c r="A182" s="35"/>
      <c r="B182" s="36"/>
      <c r="C182" s="222" t="s">
        <v>279</v>
      </c>
      <c r="D182" s="222" t="s">
        <v>258</v>
      </c>
      <c r="E182" s="223" t="s">
        <v>280</v>
      </c>
      <c r="F182" s="224" t="s">
        <v>281</v>
      </c>
      <c r="G182" s="225" t="s">
        <v>282</v>
      </c>
      <c r="H182" s="226">
        <v>18.472000000000001</v>
      </c>
      <c r="I182" s="227"/>
      <c r="J182" s="228">
        <f>ROUND(I182*H182,2)</f>
        <v>0</v>
      </c>
      <c r="K182" s="224" t="s">
        <v>149</v>
      </c>
      <c r="L182" s="229"/>
      <c r="M182" s="230" t="s">
        <v>19</v>
      </c>
      <c r="N182" s="231" t="s">
        <v>45</v>
      </c>
      <c r="O182" s="65"/>
      <c r="P182" s="188">
        <f>O182*H182</f>
        <v>0</v>
      </c>
      <c r="Q182" s="188">
        <v>1E-3</v>
      </c>
      <c r="R182" s="188">
        <f>Q182*H182</f>
        <v>1.8472000000000002E-2</v>
      </c>
      <c r="S182" s="188">
        <v>0</v>
      </c>
      <c r="T182" s="18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0" t="s">
        <v>201</v>
      </c>
      <c r="AT182" s="190" t="s">
        <v>258</v>
      </c>
      <c r="AU182" s="190" t="s">
        <v>83</v>
      </c>
      <c r="AY182" s="18" t="s">
        <v>143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8" t="s">
        <v>81</v>
      </c>
      <c r="BK182" s="191">
        <f>ROUND(I182*H182,2)</f>
        <v>0</v>
      </c>
      <c r="BL182" s="18" t="s">
        <v>150</v>
      </c>
      <c r="BM182" s="190" t="s">
        <v>778</v>
      </c>
    </row>
    <row r="183" spans="1:65" s="2" customFormat="1" ht="11.25">
      <c r="A183" s="35"/>
      <c r="B183" s="36"/>
      <c r="C183" s="37"/>
      <c r="D183" s="192" t="s">
        <v>152</v>
      </c>
      <c r="E183" s="37"/>
      <c r="F183" s="193" t="s">
        <v>281</v>
      </c>
      <c r="G183" s="37"/>
      <c r="H183" s="37"/>
      <c r="I183" s="194"/>
      <c r="J183" s="37"/>
      <c r="K183" s="37"/>
      <c r="L183" s="40"/>
      <c r="M183" s="195"/>
      <c r="N183" s="196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152</v>
      </c>
      <c r="AU183" s="18" t="s">
        <v>83</v>
      </c>
    </row>
    <row r="184" spans="1:65" s="2" customFormat="1" ht="24.2" customHeight="1">
      <c r="A184" s="35"/>
      <c r="B184" s="36"/>
      <c r="C184" s="179" t="s">
        <v>284</v>
      </c>
      <c r="D184" s="179" t="s">
        <v>145</v>
      </c>
      <c r="E184" s="180" t="s">
        <v>285</v>
      </c>
      <c r="F184" s="181" t="s">
        <v>286</v>
      </c>
      <c r="G184" s="182" t="s">
        <v>148</v>
      </c>
      <c r="H184" s="183">
        <v>70</v>
      </c>
      <c r="I184" s="184"/>
      <c r="J184" s="185">
        <f>ROUND(I184*H184,2)</f>
        <v>0</v>
      </c>
      <c r="K184" s="181" t="s">
        <v>149</v>
      </c>
      <c r="L184" s="40"/>
      <c r="M184" s="186" t="s">
        <v>19</v>
      </c>
      <c r="N184" s="187" t="s">
        <v>45</v>
      </c>
      <c r="O184" s="65"/>
      <c r="P184" s="188">
        <f>O184*H184</f>
        <v>0</v>
      </c>
      <c r="Q184" s="188">
        <v>0</v>
      </c>
      <c r="R184" s="188">
        <f>Q184*H184</f>
        <v>0</v>
      </c>
      <c r="S184" s="188">
        <v>0</v>
      </c>
      <c r="T184" s="18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0" t="s">
        <v>150</v>
      </c>
      <c r="AT184" s="190" t="s">
        <v>145</v>
      </c>
      <c r="AU184" s="190" t="s">
        <v>83</v>
      </c>
      <c r="AY184" s="18" t="s">
        <v>143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8" t="s">
        <v>81</v>
      </c>
      <c r="BK184" s="191">
        <f>ROUND(I184*H184,2)</f>
        <v>0</v>
      </c>
      <c r="BL184" s="18" t="s">
        <v>150</v>
      </c>
      <c r="BM184" s="190" t="s">
        <v>779</v>
      </c>
    </row>
    <row r="185" spans="1:65" s="2" customFormat="1" ht="19.5">
      <c r="A185" s="35"/>
      <c r="B185" s="36"/>
      <c r="C185" s="37"/>
      <c r="D185" s="192" t="s">
        <v>152</v>
      </c>
      <c r="E185" s="37"/>
      <c r="F185" s="193" t="s">
        <v>288</v>
      </c>
      <c r="G185" s="37"/>
      <c r="H185" s="37"/>
      <c r="I185" s="194"/>
      <c r="J185" s="37"/>
      <c r="K185" s="37"/>
      <c r="L185" s="40"/>
      <c r="M185" s="195"/>
      <c r="N185" s="196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152</v>
      </c>
      <c r="AU185" s="18" t="s">
        <v>83</v>
      </c>
    </row>
    <row r="186" spans="1:65" s="2" customFormat="1" ht="11.25">
      <c r="A186" s="35"/>
      <c r="B186" s="36"/>
      <c r="C186" s="37"/>
      <c r="D186" s="197" t="s">
        <v>154</v>
      </c>
      <c r="E186" s="37"/>
      <c r="F186" s="198" t="s">
        <v>289</v>
      </c>
      <c r="G186" s="37"/>
      <c r="H186" s="37"/>
      <c r="I186" s="194"/>
      <c r="J186" s="37"/>
      <c r="K186" s="37"/>
      <c r="L186" s="40"/>
      <c r="M186" s="195"/>
      <c r="N186" s="196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154</v>
      </c>
      <c r="AU186" s="18" t="s">
        <v>83</v>
      </c>
    </row>
    <row r="187" spans="1:65" s="12" customFormat="1" ht="22.9" customHeight="1">
      <c r="B187" s="163"/>
      <c r="C187" s="164"/>
      <c r="D187" s="165" t="s">
        <v>73</v>
      </c>
      <c r="E187" s="177" t="s">
        <v>83</v>
      </c>
      <c r="F187" s="177" t="s">
        <v>290</v>
      </c>
      <c r="G187" s="164"/>
      <c r="H187" s="164"/>
      <c r="I187" s="167"/>
      <c r="J187" s="178">
        <f>BK187</f>
        <v>0</v>
      </c>
      <c r="K187" s="164"/>
      <c r="L187" s="169"/>
      <c r="M187" s="170"/>
      <c r="N187" s="171"/>
      <c r="O187" s="171"/>
      <c r="P187" s="172">
        <f>SUM(P188:P209)</f>
        <v>0</v>
      </c>
      <c r="Q187" s="171"/>
      <c r="R187" s="172">
        <f>SUM(R188:R209)</f>
        <v>16.594238780000001</v>
      </c>
      <c r="S187" s="171"/>
      <c r="T187" s="173">
        <f>SUM(T188:T209)</f>
        <v>0</v>
      </c>
      <c r="AR187" s="174" t="s">
        <v>81</v>
      </c>
      <c r="AT187" s="175" t="s">
        <v>73</v>
      </c>
      <c r="AU187" s="175" t="s">
        <v>81</v>
      </c>
      <c r="AY187" s="174" t="s">
        <v>143</v>
      </c>
      <c r="BK187" s="176">
        <f>SUM(BK188:BK209)</f>
        <v>0</v>
      </c>
    </row>
    <row r="188" spans="1:65" s="2" customFormat="1" ht="21.75" customHeight="1">
      <c r="A188" s="35"/>
      <c r="B188" s="36"/>
      <c r="C188" s="179" t="s">
        <v>7</v>
      </c>
      <c r="D188" s="179" t="s">
        <v>145</v>
      </c>
      <c r="E188" s="180" t="s">
        <v>291</v>
      </c>
      <c r="F188" s="181" t="s">
        <v>292</v>
      </c>
      <c r="G188" s="182" t="s">
        <v>196</v>
      </c>
      <c r="H188" s="183">
        <v>10.302</v>
      </c>
      <c r="I188" s="184"/>
      <c r="J188" s="185">
        <f>ROUND(I188*H188,2)</f>
        <v>0</v>
      </c>
      <c r="K188" s="181" t="s">
        <v>149</v>
      </c>
      <c r="L188" s="40"/>
      <c r="M188" s="186" t="s">
        <v>19</v>
      </c>
      <c r="N188" s="187" t="s">
        <v>45</v>
      </c>
      <c r="O188" s="65"/>
      <c r="P188" s="188">
        <f>O188*H188</f>
        <v>0</v>
      </c>
      <c r="Q188" s="188">
        <v>0</v>
      </c>
      <c r="R188" s="188">
        <f>Q188*H188</f>
        <v>0</v>
      </c>
      <c r="S188" s="188">
        <v>0</v>
      </c>
      <c r="T188" s="18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0" t="s">
        <v>150</v>
      </c>
      <c r="AT188" s="190" t="s">
        <v>145</v>
      </c>
      <c r="AU188" s="190" t="s">
        <v>83</v>
      </c>
      <c r="AY188" s="18" t="s">
        <v>143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8" t="s">
        <v>81</v>
      </c>
      <c r="BK188" s="191">
        <f>ROUND(I188*H188,2)</f>
        <v>0</v>
      </c>
      <c r="BL188" s="18" t="s">
        <v>150</v>
      </c>
      <c r="BM188" s="190" t="s">
        <v>780</v>
      </c>
    </row>
    <row r="189" spans="1:65" s="2" customFormat="1" ht="19.5">
      <c r="A189" s="35"/>
      <c r="B189" s="36"/>
      <c r="C189" s="37"/>
      <c r="D189" s="192" t="s">
        <v>152</v>
      </c>
      <c r="E189" s="37"/>
      <c r="F189" s="193" t="s">
        <v>294</v>
      </c>
      <c r="G189" s="37"/>
      <c r="H189" s="37"/>
      <c r="I189" s="194"/>
      <c r="J189" s="37"/>
      <c r="K189" s="37"/>
      <c r="L189" s="40"/>
      <c r="M189" s="195"/>
      <c r="N189" s="196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152</v>
      </c>
      <c r="AU189" s="18" t="s">
        <v>83</v>
      </c>
    </row>
    <row r="190" spans="1:65" s="2" customFormat="1" ht="11.25">
      <c r="A190" s="35"/>
      <c r="B190" s="36"/>
      <c r="C190" s="37"/>
      <c r="D190" s="197" t="s">
        <v>154</v>
      </c>
      <c r="E190" s="37"/>
      <c r="F190" s="198" t="s">
        <v>295</v>
      </c>
      <c r="G190" s="37"/>
      <c r="H190" s="37"/>
      <c r="I190" s="194"/>
      <c r="J190" s="37"/>
      <c r="K190" s="37"/>
      <c r="L190" s="40"/>
      <c r="M190" s="195"/>
      <c r="N190" s="196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154</v>
      </c>
      <c r="AU190" s="18" t="s">
        <v>83</v>
      </c>
    </row>
    <row r="191" spans="1:65" s="2" customFormat="1" ht="19.5">
      <c r="A191" s="35"/>
      <c r="B191" s="36"/>
      <c r="C191" s="37"/>
      <c r="D191" s="192" t="s">
        <v>183</v>
      </c>
      <c r="E191" s="37"/>
      <c r="F191" s="210" t="s">
        <v>296</v>
      </c>
      <c r="G191" s="37"/>
      <c r="H191" s="37"/>
      <c r="I191" s="194"/>
      <c r="J191" s="37"/>
      <c r="K191" s="37"/>
      <c r="L191" s="40"/>
      <c r="M191" s="195"/>
      <c r="N191" s="196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183</v>
      </c>
      <c r="AU191" s="18" t="s">
        <v>83</v>
      </c>
    </row>
    <row r="192" spans="1:65" s="13" customFormat="1" ht="11.25">
      <c r="B192" s="199"/>
      <c r="C192" s="200"/>
      <c r="D192" s="192" t="s">
        <v>168</v>
      </c>
      <c r="E192" s="201" t="s">
        <v>19</v>
      </c>
      <c r="F192" s="202" t="s">
        <v>781</v>
      </c>
      <c r="G192" s="200"/>
      <c r="H192" s="203">
        <v>10.302</v>
      </c>
      <c r="I192" s="204"/>
      <c r="J192" s="200"/>
      <c r="K192" s="200"/>
      <c r="L192" s="205"/>
      <c r="M192" s="206"/>
      <c r="N192" s="207"/>
      <c r="O192" s="207"/>
      <c r="P192" s="207"/>
      <c r="Q192" s="207"/>
      <c r="R192" s="207"/>
      <c r="S192" s="207"/>
      <c r="T192" s="208"/>
      <c r="AT192" s="209" t="s">
        <v>168</v>
      </c>
      <c r="AU192" s="209" t="s">
        <v>83</v>
      </c>
      <c r="AV192" s="13" t="s">
        <v>83</v>
      </c>
      <c r="AW192" s="13" t="s">
        <v>35</v>
      </c>
      <c r="AX192" s="13" t="s">
        <v>81</v>
      </c>
      <c r="AY192" s="209" t="s">
        <v>143</v>
      </c>
    </row>
    <row r="193" spans="1:65" s="2" customFormat="1" ht="16.5" customHeight="1">
      <c r="A193" s="35"/>
      <c r="B193" s="36"/>
      <c r="C193" s="179" t="s">
        <v>298</v>
      </c>
      <c r="D193" s="179" t="s">
        <v>145</v>
      </c>
      <c r="E193" s="180" t="s">
        <v>299</v>
      </c>
      <c r="F193" s="181" t="s">
        <v>300</v>
      </c>
      <c r="G193" s="182" t="s">
        <v>148</v>
      </c>
      <c r="H193" s="183">
        <v>21.3</v>
      </c>
      <c r="I193" s="184"/>
      <c r="J193" s="185">
        <f>ROUND(I193*H193,2)</f>
        <v>0</v>
      </c>
      <c r="K193" s="181" t="s">
        <v>19</v>
      </c>
      <c r="L193" s="40"/>
      <c r="M193" s="186" t="s">
        <v>19</v>
      </c>
      <c r="N193" s="187" t="s">
        <v>45</v>
      </c>
      <c r="O193" s="65"/>
      <c r="P193" s="188">
        <f>O193*H193</f>
        <v>0</v>
      </c>
      <c r="Q193" s="188">
        <v>1.4400000000000001E-3</v>
      </c>
      <c r="R193" s="188">
        <f>Q193*H193</f>
        <v>3.0672000000000001E-2</v>
      </c>
      <c r="S193" s="188">
        <v>0</v>
      </c>
      <c r="T193" s="18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0" t="s">
        <v>150</v>
      </c>
      <c r="AT193" s="190" t="s">
        <v>145</v>
      </c>
      <c r="AU193" s="190" t="s">
        <v>83</v>
      </c>
      <c r="AY193" s="18" t="s">
        <v>143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8" t="s">
        <v>81</v>
      </c>
      <c r="BK193" s="191">
        <f>ROUND(I193*H193,2)</f>
        <v>0</v>
      </c>
      <c r="BL193" s="18" t="s">
        <v>150</v>
      </c>
      <c r="BM193" s="190" t="s">
        <v>782</v>
      </c>
    </row>
    <row r="194" spans="1:65" s="2" customFormat="1" ht="11.25">
      <c r="A194" s="35"/>
      <c r="B194" s="36"/>
      <c r="C194" s="37"/>
      <c r="D194" s="192" t="s">
        <v>152</v>
      </c>
      <c r="E194" s="37"/>
      <c r="F194" s="193" t="s">
        <v>302</v>
      </c>
      <c r="G194" s="37"/>
      <c r="H194" s="37"/>
      <c r="I194" s="194"/>
      <c r="J194" s="37"/>
      <c r="K194" s="37"/>
      <c r="L194" s="40"/>
      <c r="M194" s="195"/>
      <c r="N194" s="196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152</v>
      </c>
      <c r="AU194" s="18" t="s">
        <v>83</v>
      </c>
    </row>
    <row r="195" spans="1:65" s="13" customFormat="1" ht="11.25">
      <c r="B195" s="199"/>
      <c r="C195" s="200"/>
      <c r="D195" s="192" t="s">
        <v>168</v>
      </c>
      <c r="E195" s="201" t="s">
        <v>19</v>
      </c>
      <c r="F195" s="202" t="s">
        <v>783</v>
      </c>
      <c r="G195" s="200"/>
      <c r="H195" s="203">
        <v>21.3</v>
      </c>
      <c r="I195" s="204"/>
      <c r="J195" s="200"/>
      <c r="K195" s="200"/>
      <c r="L195" s="205"/>
      <c r="M195" s="206"/>
      <c r="N195" s="207"/>
      <c r="O195" s="207"/>
      <c r="P195" s="207"/>
      <c r="Q195" s="207"/>
      <c r="R195" s="207"/>
      <c r="S195" s="207"/>
      <c r="T195" s="208"/>
      <c r="AT195" s="209" t="s">
        <v>168</v>
      </c>
      <c r="AU195" s="209" t="s">
        <v>83</v>
      </c>
      <c r="AV195" s="13" t="s">
        <v>83</v>
      </c>
      <c r="AW195" s="13" t="s">
        <v>35</v>
      </c>
      <c r="AX195" s="13" t="s">
        <v>81</v>
      </c>
      <c r="AY195" s="209" t="s">
        <v>143</v>
      </c>
    </row>
    <row r="196" spans="1:65" s="2" customFormat="1" ht="16.5" customHeight="1">
      <c r="A196" s="35"/>
      <c r="B196" s="36"/>
      <c r="C196" s="179" t="s">
        <v>305</v>
      </c>
      <c r="D196" s="179" t="s">
        <v>145</v>
      </c>
      <c r="E196" s="180" t="s">
        <v>306</v>
      </c>
      <c r="F196" s="181" t="s">
        <v>307</v>
      </c>
      <c r="G196" s="182" t="s">
        <v>148</v>
      </c>
      <c r="H196" s="183">
        <v>21.3</v>
      </c>
      <c r="I196" s="184"/>
      <c r="J196" s="185">
        <f>ROUND(I196*H196,2)</f>
        <v>0</v>
      </c>
      <c r="K196" s="181" t="s">
        <v>19</v>
      </c>
      <c r="L196" s="40"/>
      <c r="M196" s="186" t="s">
        <v>19</v>
      </c>
      <c r="N196" s="187" t="s">
        <v>45</v>
      </c>
      <c r="O196" s="65"/>
      <c r="P196" s="188">
        <f>O196*H196</f>
        <v>0</v>
      </c>
      <c r="Q196" s="188">
        <v>4.0000000000000003E-5</v>
      </c>
      <c r="R196" s="188">
        <f>Q196*H196</f>
        <v>8.5200000000000011E-4</v>
      </c>
      <c r="S196" s="188">
        <v>0</v>
      </c>
      <c r="T196" s="18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0" t="s">
        <v>150</v>
      </c>
      <c r="AT196" s="190" t="s">
        <v>145</v>
      </c>
      <c r="AU196" s="190" t="s">
        <v>83</v>
      </c>
      <c r="AY196" s="18" t="s">
        <v>143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8" t="s">
        <v>81</v>
      </c>
      <c r="BK196" s="191">
        <f>ROUND(I196*H196,2)</f>
        <v>0</v>
      </c>
      <c r="BL196" s="18" t="s">
        <v>150</v>
      </c>
      <c r="BM196" s="190" t="s">
        <v>784</v>
      </c>
    </row>
    <row r="197" spans="1:65" s="2" customFormat="1" ht="11.25">
      <c r="A197" s="35"/>
      <c r="B197" s="36"/>
      <c r="C197" s="37"/>
      <c r="D197" s="192" t="s">
        <v>152</v>
      </c>
      <c r="E197" s="37"/>
      <c r="F197" s="193" t="s">
        <v>309</v>
      </c>
      <c r="G197" s="37"/>
      <c r="H197" s="37"/>
      <c r="I197" s="194"/>
      <c r="J197" s="37"/>
      <c r="K197" s="37"/>
      <c r="L197" s="40"/>
      <c r="M197" s="195"/>
      <c r="N197" s="196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152</v>
      </c>
      <c r="AU197" s="18" t="s">
        <v>83</v>
      </c>
    </row>
    <row r="198" spans="1:65" s="13" customFormat="1" ht="11.25">
      <c r="B198" s="199"/>
      <c r="C198" s="200"/>
      <c r="D198" s="192" t="s">
        <v>168</v>
      </c>
      <c r="E198" s="201" t="s">
        <v>19</v>
      </c>
      <c r="F198" s="202" t="s">
        <v>783</v>
      </c>
      <c r="G198" s="200"/>
      <c r="H198" s="203">
        <v>21.3</v>
      </c>
      <c r="I198" s="204"/>
      <c r="J198" s="200"/>
      <c r="K198" s="200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168</v>
      </c>
      <c r="AU198" s="209" t="s">
        <v>83</v>
      </c>
      <c r="AV198" s="13" t="s">
        <v>83</v>
      </c>
      <c r="AW198" s="13" t="s">
        <v>35</v>
      </c>
      <c r="AX198" s="13" t="s">
        <v>81</v>
      </c>
      <c r="AY198" s="209" t="s">
        <v>143</v>
      </c>
    </row>
    <row r="199" spans="1:65" s="2" customFormat="1" ht="24.2" customHeight="1">
      <c r="A199" s="35"/>
      <c r="B199" s="36"/>
      <c r="C199" s="179" t="s">
        <v>313</v>
      </c>
      <c r="D199" s="179" t="s">
        <v>145</v>
      </c>
      <c r="E199" s="180" t="s">
        <v>314</v>
      </c>
      <c r="F199" s="181" t="s">
        <v>785</v>
      </c>
      <c r="G199" s="182" t="s">
        <v>245</v>
      </c>
      <c r="H199" s="183">
        <v>0.48699999999999999</v>
      </c>
      <c r="I199" s="184"/>
      <c r="J199" s="185">
        <f>ROUND(I199*H199,2)</f>
        <v>0</v>
      </c>
      <c r="K199" s="181" t="s">
        <v>19</v>
      </c>
      <c r="L199" s="40"/>
      <c r="M199" s="186" t="s">
        <v>19</v>
      </c>
      <c r="N199" s="187" t="s">
        <v>45</v>
      </c>
      <c r="O199" s="65"/>
      <c r="P199" s="188">
        <f>O199*H199</f>
        <v>0</v>
      </c>
      <c r="Q199" s="188">
        <v>1.0597399999999999</v>
      </c>
      <c r="R199" s="188">
        <f>Q199*H199</f>
        <v>0.51609337999999993</v>
      </c>
      <c r="S199" s="188">
        <v>0</v>
      </c>
      <c r="T199" s="18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0" t="s">
        <v>150</v>
      </c>
      <c r="AT199" s="190" t="s">
        <v>145</v>
      </c>
      <c r="AU199" s="190" t="s">
        <v>83</v>
      </c>
      <c r="AY199" s="18" t="s">
        <v>143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8" t="s">
        <v>81</v>
      </c>
      <c r="BK199" s="191">
        <f>ROUND(I199*H199,2)</f>
        <v>0</v>
      </c>
      <c r="BL199" s="18" t="s">
        <v>150</v>
      </c>
      <c r="BM199" s="190" t="s">
        <v>786</v>
      </c>
    </row>
    <row r="200" spans="1:65" s="2" customFormat="1" ht="19.5">
      <c r="A200" s="35"/>
      <c r="B200" s="36"/>
      <c r="C200" s="37"/>
      <c r="D200" s="192" t="s">
        <v>152</v>
      </c>
      <c r="E200" s="37"/>
      <c r="F200" s="193" t="s">
        <v>317</v>
      </c>
      <c r="G200" s="37"/>
      <c r="H200" s="37"/>
      <c r="I200" s="194"/>
      <c r="J200" s="37"/>
      <c r="K200" s="37"/>
      <c r="L200" s="40"/>
      <c r="M200" s="195"/>
      <c r="N200" s="196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152</v>
      </c>
      <c r="AU200" s="18" t="s">
        <v>83</v>
      </c>
    </row>
    <row r="201" spans="1:65" s="2" customFormat="1" ht="19.5">
      <c r="A201" s="35"/>
      <c r="B201" s="36"/>
      <c r="C201" s="37"/>
      <c r="D201" s="192" t="s">
        <v>183</v>
      </c>
      <c r="E201" s="37"/>
      <c r="F201" s="210" t="s">
        <v>319</v>
      </c>
      <c r="G201" s="37"/>
      <c r="H201" s="37"/>
      <c r="I201" s="194"/>
      <c r="J201" s="37"/>
      <c r="K201" s="37"/>
      <c r="L201" s="40"/>
      <c r="M201" s="195"/>
      <c r="N201" s="196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183</v>
      </c>
      <c r="AU201" s="18" t="s">
        <v>83</v>
      </c>
    </row>
    <row r="202" spans="1:65" s="2" customFormat="1" ht="24.2" customHeight="1">
      <c r="A202" s="35"/>
      <c r="B202" s="36"/>
      <c r="C202" s="179" t="s">
        <v>320</v>
      </c>
      <c r="D202" s="179" t="s">
        <v>145</v>
      </c>
      <c r="E202" s="180" t="s">
        <v>321</v>
      </c>
      <c r="F202" s="181" t="s">
        <v>322</v>
      </c>
      <c r="G202" s="182" t="s">
        <v>196</v>
      </c>
      <c r="H202" s="183">
        <v>2.77</v>
      </c>
      <c r="I202" s="184"/>
      <c r="J202" s="185">
        <f>ROUND(I202*H202,2)</f>
        <v>0</v>
      </c>
      <c r="K202" s="181" t="s">
        <v>19</v>
      </c>
      <c r="L202" s="40"/>
      <c r="M202" s="186" t="s">
        <v>19</v>
      </c>
      <c r="N202" s="187" t="s">
        <v>45</v>
      </c>
      <c r="O202" s="65"/>
      <c r="P202" s="188">
        <f>O202*H202</f>
        <v>0</v>
      </c>
      <c r="Q202" s="188">
        <v>2.3323800000000001</v>
      </c>
      <c r="R202" s="188">
        <f>Q202*H202</f>
        <v>6.4606926000000007</v>
      </c>
      <c r="S202" s="188">
        <v>0</v>
      </c>
      <c r="T202" s="18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0" t="s">
        <v>150</v>
      </c>
      <c r="AT202" s="190" t="s">
        <v>145</v>
      </c>
      <c r="AU202" s="190" t="s">
        <v>83</v>
      </c>
      <c r="AY202" s="18" t="s">
        <v>143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8" t="s">
        <v>81</v>
      </c>
      <c r="BK202" s="191">
        <f>ROUND(I202*H202,2)</f>
        <v>0</v>
      </c>
      <c r="BL202" s="18" t="s">
        <v>150</v>
      </c>
      <c r="BM202" s="190" t="s">
        <v>787</v>
      </c>
    </row>
    <row r="203" spans="1:65" s="2" customFormat="1" ht="19.5">
      <c r="A203" s="35"/>
      <c r="B203" s="36"/>
      <c r="C203" s="37"/>
      <c r="D203" s="192" t="s">
        <v>152</v>
      </c>
      <c r="E203" s="37"/>
      <c r="F203" s="193" t="s">
        <v>324</v>
      </c>
      <c r="G203" s="37"/>
      <c r="H203" s="37"/>
      <c r="I203" s="194"/>
      <c r="J203" s="37"/>
      <c r="K203" s="37"/>
      <c r="L203" s="40"/>
      <c r="M203" s="195"/>
      <c r="N203" s="196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152</v>
      </c>
      <c r="AU203" s="18" t="s">
        <v>83</v>
      </c>
    </row>
    <row r="204" spans="1:65" s="2" customFormat="1" ht="19.5">
      <c r="A204" s="35"/>
      <c r="B204" s="36"/>
      <c r="C204" s="37"/>
      <c r="D204" s="192" t="s">
        <v>183</v>
      </c>
      <c r="E204" s="37"/>
      <c r="F204" s="210" t="s">
        <v>326</v>
      </c>
      <c r="G204" s="37"/>
      <c r="H204" s="37"/>
      <c r="I204" s="194"/>
      <c r="J204" s="37"/>
      <c r="K204" s="37"/>
      <c r="L204" s="40"/>
      <c r="M204" s="195"/>
      <c r="N204" s="196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183</v>
      </c>
      <c r="AU204" s="18" t="s">
        <v>83</v>
      </c>
    </row>
    <row r="205" spans="1:65" s="13" customFormat="1" ht="11.25">
      <c r="B205" s="199"/>
      <c r="C205" s="200"/>
      <c r="D205" s="192" t="s">
        <v>168</v>
      </c>
      <c r="E205" s="201" t="s">
        <v>19</v>
      </c>
      <c r="F205" s="202" t="s">
        <v>788</v>
      </c>
      <c r="G205" s="200"/>
      <c r="H205" s="203">
        <v>2.77</v>
      </c>
      <c r="I205" s="204"/>
      <c r="J205" s="200"/>
      <c r="K205" s="200"/>
      <c r="L205" s="205"/>
      <c r="M205" s="206"/>
      <c r="N205" s="207"/>
      <c r="O205" s="207"/>
      <c r="P205" s="207"/>
      <c r="Q205" s="207"/>
      <c r="R205" s="207"/>
      <c r="S205" s="207"/>
      <c r="T205" s="208"/>
      <c r="AT205" s="209" t="s">
        <v>168</v>
      </c>
      <c r="AU205" s="209" t="s">
        <v>83</v>
      </c>
      <c r="AV205" s="13" t="s">
        <v>83</v>
      </c>
      <c r="AW205" s="13" t="s">
        <v>35</v>
      </c>
      <c r="AX205" s="13" t="s">
        <v>81</v>
      </c>
      <c r="AY205" s="209" t="s">
        <v>143</v>
      </c>
    </row>
    <row r="206" spans="1:65" s="2" customFormat="1" ht="24.2" customHeight="1">
      <c r="A206" s="35"/>
      <c r="B206" s="36"/>
      <c r="C206" s="179" t="s">
        <v>328</v>
      </c>
      <c r="D206" s="179" t="s">
        <v>145</v>
      </c>
      <c r="E206" s="180" t="s">
        <v>329</v>
      </c>
      <c r="F206" s="181" t="s">
        <v>330</v>
      </c>
      <c r="G206" s="182" t="s">
        <v>196</v>
      </c>
      <c r="H206" s="183">
        <v>3.78</v>
      </c>
      <c r="I206" s="184"/>
      <c r="J206" s="185">
        <f>ROUND(I206*H206,2)</f>
        <v>0</v>
      </c>
      <c r="K206" s="181" t="s">
        <v>19</v>
      </c>
      <c r="L206" s="40"/>
      <c r="M206" s="186" t="s">
        <v>19</v>
      </c>
      <c r="N206" s="187" t="s">
        <v>45</v>
      </c>
      <c r="O206" s="65"/>
      <c r="P206" s="188">
        <f>O206*H206</f>
        <v>0</v>
      </c>
      <c r="Q206" s="188">
        <v>2.5359600000000002</v>
      </c>
      <c r="R206" s="188">
        <f>Q206*H206</f>
        <v>9.5859287999999996</v>
      </c>
      <c r="S206" s="188">
        <v>0</v>
      </c>
      <c r="T206" s="189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0" t="s">
        <v>150</v>
      </c>
      <c r="AT206" s="190" t="s">
        <v>145</v>
      </c>
      <c r="AU206" s="190" t="s">
        <v>83</v>
      </c>
      <c r="AY206" s="18" t="s">
        <v>143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8" t="s">
        <v>81</v>
      </c>
      <c r="BK206" s="191">
        <f>ROUND(I206*H206,2)</f>
        <v>0</v>
      </c>
      <c r="BL206" s="18" t="s">
        <v>150</v>
      </c>
      <c r="BM206" s="190" t="s">
        <v>789</v>
      </c>
    </row>
    <row r="207" spans="1:65" s="2" customFormat="1" ht="19.5">
      <c r="A207" s="35"/>
      <c r="B207" s="36"/>
      <c r="C207" s="37"/>
      <c r="D207" s="192" t="s">
        <v>152</v>
      </c>
      <c r="E207" s="37"/>
      <c r="F207" s="193" t="s">
        <v>332</v>
      </c>
      <c r="G207" s="37"/>
      <c r="H207" s="37"/>
      <c r="I207" s="194"/>
      <c r="J207" s="37"/>
      <c r="K207" s="37"/>
      <c r="L207" s="40"/>
      <c r="M207" s="195"/>
      <c r="N207" s="196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152</v>
      </c>
      <c r="AU207" s="18" t="s">
        <v>83</v>
      </c>
    </row>
    <row r="208" spans="1:65" s="2" customFormat="1" ht="19.5">
      <c r="A208" s="35"/>
      <c r="B208" s="36"/>
      <c r="C208" s="37"/>
      <c r="D208" s="192" t="s">
        <v>183</v>
      </c>
      <c r="E208" s="37"/>
      <c r="F208" s="210" t="s">
        <v>790</v>
      </c>
      <c r="G208" s="37"/>
      <c r="H208" s="37"/>
      <c r="I208" s="194"/>
      <c r="J208" s="37"/>
      <c r="K208" s="37"/>
      <c r="L208" s="40"/>
      <c r="M208" s="195"/>
      <c r="N208" s="196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183</v>
      </c>
      <c r="AU208" s="18" t="s">
        <v>83</v>
      </c>
    </row>
    <row r="209" spans="1:65" s="13" customFormat="1" ht="11.25">
      <c r="B209" s="199"/>
      <c r="C209" s="200"/>
      <c r="D209" s="192" t="s">
        <v>168</v>
      </c>
      <c r="E209" s="201" t="s">
        <v>19</v>
      </c>
      <c r="F209" s="202" t="s">
        <v>757</v>
      </c>
      <c r="G209" s="200"/>
      <c r="H209" s="203">
        <v>3.78</v>
      </c>
      <c r="I209" s="204"/>
      <c r="J209" s="200"/>
      <c r="K209" s="200"/>
      <c r="L209" s="205"/>
      <c r="M209" s="206"/>
      <c r="N209" s="207"/>
      <c r="O209" s="207"/>
      <c r="P209" s="207"/>
      <c r="Q209" s="207"/>
      <c r="R209" s="207"/>
      <c r="S209" s="207"/>
      <c r="T209" s="208"/>
      <c r="AT209" s="209" t="s">
        <v>168</v>
      </c>
      <c r="AU209" s="209" t="s">
        <v>83</v>
      </c>
      <c r="AV209" s="13" t="s">
        <v>83</v>
      </c>
      <c r="AW209" s="13" t="s">
        <v>35</v>
      </c>
      <c r="AX209" s="13" t="s">
        <v>81</v>
      </c>
      <c r="AY209" s="209" t="s">
        <v>143</v>
      </c>
    </row>
    <row r="210" spans="1:65" s="12" customFormat="1" ht="22.9" customHeight="1">
      <c r="B210" s="163"/>
      <c r="C210" s="164"/>
      <c r="D210" s="165" t="s">
        <v>73</v>
      </c>
      <c r="E210" s="177" t="s">
        <v>161</v>
      </c>
      <c r="F210" s="177" t="s">
        <v>335</v>
      </c>
      <c r="G210" s="164"/>
      <c r="H210" s="164"/>
      <c r="I210" s="167"/>
      <c r="J210" s="178">
        <f>BK210</f>
        <v>0</v>
      </c>
      <c r="K210" s="164"/>
      <c r="L210" s="169"/>
      <c r="M210" s="170"/>
      <c r="N210" s="171"/>
      <c r="O210" s="171"/>
      <c r="P210" s="172">
        <f>SUM(P211:P224)</f>
        <v>0</v>
      </c>
      <c r="Q210" s="171"/>
      <c r="R210" s="172">
        <f>SUM(R211:R224)</f>
        <v>23.568008250000002</v>
      </c>
      <c r="S210" s="171"/>
      <c r="T210" s="173">
        <f>SUM(T211:T224)</f>
        <v>0</v>
      </c>
      <c r="AR210" s="174" t="s">
        <v>81</v>
      </c>
      <c r="AT210" s="175" t="s">
        <v>73</v>
      </c>
      <c r="AU210" s="175" t="s">
        <v>81</v>
      </c>
      <c r="AY210" s="174" t="s">
        <v>143</v>
      </c>
      <c r="BK210" s="176">
        <f>SUM(BK211:BK224)</f>
        <v>0</v>
      </c>
    </row>
    <row r="211" spans="1:65" s="2" customFormat="1" ht="24.2" customHeight="1">
      <c r="A211" s="35"/>
      <c r="B211" s="36"/>
      <c r="C211" s="179" t="s">
        <v>336</v>
      </c>
      <c r="D211" s="179" t="s">
        <v>145</v>
      </c>
      <c r="E211" s="180" t="s">
        <v>337</v>
      </c>
      <c r="F211" s="181" t="s">
        <v>338</v>
      </c>
      <c r="G211" s="182" t="s">
        <v>196</v>
      </c>
      <c r="H211" s="183">
        <v>9.3149999999999995</v>
      </c>
      <c r="I211" s="184"/>
      <c r="J211" s="185">
        <f>ROUND(I211*H211,2)</f>
        <v>0</v>
      </c>
      <c r="K211" s="181" t="s">
        <v>149</v>
      </c>
      <c r="L211" s="40"/>
      <c r="M211" s="186" t="s">
        <v>19</v>
      </c>
      <c r="N211" s="187" t="s">
        <v>45</v>
      </c>
      <c r="O211" s="65"/>
      <c r="P211" s="188">
        <f>O211*H211</f>
        <v>0</v>
      </c>
      <c r="Q211" s="188">
        <v>7.9549999999999996E-2</v>
      </c>
      <c r="R211" s="188">
        <f>Q211*H211</f>
        <v>0.74100824999999992</v>
      </c>
      <c r="S211" s="188">
        <v>0</v>
      </c>
      <c r="T211" s="189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0" t="s">
        <v>150</v>
      </c>
      <c r="AT211" s="190" t="s">
        <v>145</v>
      </c>
      <c r="AU211" s="190" t="s">
        <v>83</v>
      </c>
      <c r="AY211" s="18" t="s">
        <v>143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8" t="s">
        <v>81</v>
      </c>
      <c r="BK211" s="191">
        <f>ROUND(I211*H211,2)</f>
        <v>0</v>
      </c>
      <c r="BL211" s="18" t="s">
        <v>150</v>
      </c>
      <c r="BM211" s="190" t="s">
        <v>791</v>
      </c>
    </row>
    <row r="212" spans="1:65" s="2" customFormat="1" ht="19.5">
      <c r="A212" s="35"/>
      <c r="B212" s="36"/>
      <c r="C212" s="37"/>
      <c r="D212" s="192" t="s">
        <v>152</v>
      </c>
      <c r="E212" s="37"/>
      <c r="F212" s="193" t="s">
        <v>340</v>
      </c>
      <c r="G212" s="37"/>
      <c r="H212" s="37"/>
      <c r="I212" s="194"/>
      <c r="J212" s="37"/>
      <c r="K212" s="37"/>
      <c r="L212" s="40"/>
      <c r="M212" s="195"/>
      <c r="N212" s="196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152</v>
      </c>
      <c r="AU212" s="18" t="s">
        <v>83</v>
      </c>
    </row>
    <row r="213" spans="1:65" s="2" customFormat="1" ht="11.25">
      <c r="A213" s="35"/>
      <c r="B213" s="36"/>
      <c r="C213" s="37"/>
      <c r="D213" s="197" t="s">
        <v>154</v>
      </c>
      <c r="E213" s="37"/>
      <c r="F213" s="198" t="s">
        <v>341</v>
      </c>
      <c r="G213" s="37"/>
      <c r="H213" s="37"/>
      <c r="I213" s="194"/>
      <c r="J213" s="37"/>
      <c r="K213" s="37"/>
      <c r="L213" s="40"/>
      <c r="M213" s="195"/>
      <c r="N213" s="196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154</v>
      </c>
      <c r="AU213" s="18" t="s">
        <v>83</v>
      </c>
    </row>
    <row r="214" spans="1:65" s="2" customFormat="1" ht="48.75">
      <c r="A214" s="35"/>
      <c r="B214" s="36"/>
      <c r="C214" s="37"/>
      <c r="D214" s="192" t="s">
        <v>183</v>
      </c>
      <c r="E214" s="37"/>
      <c r="F214" s="210" t="s">
        <v>792</v>
      </c>
      <c r="G214" s="37"/>
      <c r="H214" s="37"/>
      <c r="I214" s="194"/>
      <c r="J214" s="37"/>
      <c r="K214" s="37"/>
      <c r="L214" s="40"/>
      <c r="M214" s="195"/>
      <c r="N214" s="196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183</v>
      </c>
      <c r="AU214" s="18" t="s">
        <v>83</v>
      </c>
    </row>
    <row r="215" spans="1:65" s="13" customFormat="1" ht="11.25">
      <c r="B215" s="199"/>
      <c r="C215" s="200"/>
      <c r="D215" s="192" t="s">
        <v>168</v>
      </c>
      <c r="E215" s="201" t="s">
        <v>19</v>
      </c>
      <c r="F215" s="202" t="s">
        <v>793</v>
      </c>
      <c r="G215" s="200"/>
      <c r="H215" s="203">
        <v>7.39</v>
      </c>
      <c r="I215" s="204"/>
      <c r="J215" s="200"/>
      <c r="K215" s="200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168</v>
      </c>
      <c r="AU215" s="209" t="s">
        <v>83</v>
      </c>
      <c r="AV215" s="13" t="s">
        <v>83</v>
      </c>
      <c r="AW215" s="13" t="s">
        <v>35</v>
      </c>
      <c r="AX215" s="13" t="s">
        <v>74</v>
      </c>
      <c r="AY215" s="209" t="s">
        <v>143</v>
      </c>
    </row>
    <row r="216" spans="1:65" s="13" customFormat="1" ht="11.25">
      <c r="B216" s="199"/>
      <c r="C216" s="200"/>
      <c r="D216" s="192" t="s">
        <v>168</v>
      </c>
      <c r="E216" s="201" t="s">
        <v>19</v>
      </c>
      <c r="F216" s="202" t="s">
        <v>794</v>
      </c>
      <c r="G216" s="200"/>
      <c r="H216" s="203">
        <v>0.95799999999999996</v>
      </c>
      <c r="I216" s="204"/>
      <c r="J216" s="200"/>
      <c r="K216" s="200"/>
      <c r="L216" s="205"/>
      <c r="M216" s="206"/>
      <c r="N216" s="207"/>
      <c r="O216" s="207"/>
      <c r="P216" s="207"/>
      <c r="Q216" s="207"/>
      <c r="R216" s="207"/>
      <c r="S216" s="207"/>
      <c r="T216" s="208"/>
      <c r="AT216" s="209" t="s">
        <v>168</v>
      </c>
      <c r="AU216" s="209" t="s">
        <v>83</v>
      </c>
      <c r="AV216" s="13" t="s">
        <v>83</v>
      </c>
      <c r="AW216" s="13" t="s">
        <v>35</v>
      </c>
      <c r="AX216" s="13" t="s">
        <v>74</v>
      </c>
      <c r="AY216" s="209" t="s">
        <v>143</v>
      </c>
    </row>
    <row r="217" spans="1:65" s="13" customFormat="1" ht="11.25">
      <c r="B217" s="199"/>
      <c r="C217" s="200"/>
      <c r="D217" s="192" t="s">
        <v>168</v>
      </c>
      <c r="E217" s="201" t="s">
        <v>19</v>
      </c>
      <c r="F217" s="202" t="s">
        <v>795</v>
      </c>
      <c r="G217" s="200"/>
      <c r="H217" s="203">
        <v>0.96699999999999997</v>
      </c>
      <c r="I217" s="204"/>
      <c r="J217" s="200"/>
      <c r="K217" s="200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168</v>
      </c>
      <c r="AU217" s="209" t="s">
        <v>83</v>
      </c>
      <c r="AV217" s="13" t="s">
        <v>83</v>
      </c>
      <c r="AW217" s="13" t="s">
        <v>35</v>
      </c>
      <c r="AX217" s="13" t="s">
        <v>74</v>
      </c>
      <c r="AY217" s="209" t="s">
        <v>143</v>
      </c>
    </row>
    <row r="218" spans="1:65" s="14" customFormat="1" ht="11.25">
      <c r="B218" s="211"/>
      <c r="C218" s="212"/>
      <c r="D218" s="192" t="s">
        <v>168</v>
      </c>
      <c r="E218" s="213" t="s">
        <v>19</v>
      </c>
      <c r="F218" s="214" t="s">
        <v>192</v>
      </c>
      <c r="G218" s="212"/>
      <c r="H218" s="215">
        <v>9.3149999999999995</v>
      </c>
      <c r="I218" s="216"/>
      <c r="J218" s="212"/>
      <c r="K218" s="212"/>
      <c r="L218" s="217"/>
      <c r="M218" s="218"/>
      <c r="N218" s="219"/>
      <c r="O218" s="219"/>
      <c r="P218" s="219"/>
      <c r="Q218" s="219"/>
      <c r="R218" s="219"/>
      <c r="S218" s="219"/>
      <c r="T218" s="220"/>
      <c r="AT218" s="221" t="s">
        <v>168</v>
      </c>
      <c r="AU218" s="221" t="s">
        <v>83</v>
      </c>
      <c r="AV218" s="14" t="s">
        <v>150</v>
      </c>
      <c r="AW218" s="14" t="s">
        <v>35</v>
      </c>
      <c r="AX218" s="14" t="s">
        <v>81</v>
      </c>
      <c r="AY218" s="221" t="s">
        <v>143</v>
      </c>
    </row>
    <row r="219" spans="1:65" s="2" customFormat="1" ht="16.5" customHeight="1">
      <c r="A219" s="35"/>
      <c r="B219" s="36"/>
      <c r="C219" s="222" t="s">
        <v>346</v>
      </c>
      <c r="D219" s="222" t="s">
        <v>258</v>
      </c>
      <c r="E219" s="223" t="s">
        <v>347</v>
      </c>
      <c r="F219" s="224" t="s">
        <v>348</v>
      </c>
      <c r="G219" s="225" t="s">
        <v>349</v>
      </c>
      <c r="H219" s="226">
        <v>10</v>
      </c>
      <c r="I219" s="227"/>
      <c r="J219" s="228">
        <f>ROUND(I219*H219,2)</f>
        <v>0</v>
      </c>
      <c r="K219" s="224" t="s">
        <v>19</v>
      </c>
      <c r="L219" s="229"/>
      <c r="M219" s="230" t="s">
        <v>19</v>
      </c>
      <c r="N219" s="231" t="s">
        <v>45</v>
      </c>
      <c r="O219" s="65"/>
      <c r="P219" s="188">
        <f>O219*H219</f>
        <v>0</v>
      </c>
      <c r="Q219" s="188">
        <v>1.8109999999999999</v>
      </c>
      <c r="R219" s="188">
        <f>Q219*H219</f>
        <v>18.11</v>
      </c>
      <c r="S219" s="188">
        <v>0</v>
      </c>
      <c r="T219" s="18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0" t="s">
        <v>201</v>
      </c>
      <c r="AT219" s="190" t="s">
        <v>258</v>
      </c>
      <c r="AU219" s="190" t="s">
        <v>83</v>
      </c>
      <c r="AY219" s="18" t="s">
        <v>143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8" t="s">
        <v>81</v>
      </c>
      <c r="BK219" s="191">
        <f>ROUND(I219*H219,2)</f>
        <v>0</v>
      </c>
      <c r="BL219" s="18" t="s">
        <v>150</v>
      </c>
      <c r="BM219" s="190" t="s">
        <v>796</v>
      </c>
    </row>
    <row r="220" spans="1:65" s="2" customFormat="1" ht="11.25">
      <c r="A220" s="35"/>
      <c r="B220" s="36"/>
      <c r="C220" s="37"/>
      <c r="D220" s="192" t="s">
        <v>152</v>
      </c>
      <c r="E220" s="37"/>
      <c r="F220" s="193" t="s">
        <v>797</v>
      </c>
      <c r="G220" s="37"/>
      <c r="H220" s="37"/>
      <c r="I220" s="194"/>
      <c r="J220" s="37"/>
      <c r="K220" s="37"/>
      <c r="L220" s="40"/>
      <c r="M220" s="195"/>
      <c r="N220" s="196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152</v>
      </c>
      <c r="AU220" s="18" t="s">
        <v>83</v>
      </c>
    </row>
    <row r="221" spans="1:65" s="2" customFormat="1" ht="21.75" customHeight="1">
      <c r="A221" s="35"/>
      <c r="B221" s="36"/>
      <c r="C221" s="222" t="s">
        <v>351</v>
      </c>
      <c r="D221" s="222" t="s">
        <v>258</v>
      </c>
      <c r="E221" s="223" t="s">
        <v>352</v>
      </c>
      <c r="F221" s="224" t="s">
        <v>353</v>
      </c>
      <c r="G221" s="225" t="s">
        <v>349</v>
      </c>
      <c r="H221" s="226">
        <v>1</v>
      </c>
      <c r="I221" s="227"/>
      <c r="J221" s="228">
        <f>ROUND(I221*H221,2)</f>
        <v>0</v>
      </c>
      <c r="K221" s="224" t="s">
        <v>19</v>
      </c>
      <c r="L221" s="229"/>
      <c r="M221" s="230" t="s">
        <v>19</v>
      </c>
      <c r="N221" s="231" t="s">
        <v>45</v>
      </c>
      <c r="O221" s="65"/>
      <c r="P221" s="188">
        <f>O221*H221</f>
        <v>0</v>
      </c>
      <c r="Q221" s="188">
        <v>2.347</v>
      </c>
      <c r="R221" s="188">
        <f>Q221*H221</f>
        <v>2.347</v>
      </c>
      <c r="S221" s="188">
        <v>0</v>
      </c>
      <c r="T221" s="189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0" t="s">
        <v>201</v>
      </c>
      <c r="AT221" s="190" t="s">
        <v>258</v>
      </c>
      <c r="AU221" s="190" t="s">
        <v>83</v>
      </c>
      <c r="AY221" s="18" t="s">
        <v>143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8" t="s">
        <v>81</v>
      </c>
      <c r="BK221" s="191">
        <f>ROUND(I221*H221,2)</f>
        <v>0</v>
      </c>
      <c r="BL221" s="18" t="s">
        <v>150</v>
      </c>
      <c r="BM221" s="190" t="s">
        <v>798</v>
      </c>
    </row>
    <row r="222" spans="1:65" s="2" customFormat="1" ht="11.25">
      <c r="A222" s="35"/>
      <c r="B222" s="36"/>
      <c r="C222" s="37"/>
      <c r="D222" s="192" t="s">
        <v>152</v>
      </c>
      <c r="E222" s="37"/>
      <c r="F222" s="193" t="s">
        <v>799</v>
      </c>
      <c r="G222" s="37"/>
      <c r="H222" s="37"/>
      <c r="I222" s="194"/>
      <c r="J222" s="37"/>
      <c r="K222" s="37"/>
      <c r="L222" s="40"/>
      <c r="M222" s="195"/>
      <c r="N222" s="196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152</v>
      </c>
      <c r="AU222" s="18" t="s">
        <v>83</v>
      </c>
    </row>
    <row r="223" spans="1:65" s="2" customFormat="1" ht="21.75" customHeight="1">
      <c r="A223" s="35"/>
      <c r="B223" s="36"/>
      <c r="C223" s="222" t="s">
        <v>355</v>
      </c>
      <c r="D223" s="222" t="s">
        <v>258</v>
      </c>
      <c r="E223" s="223" t="s">
        <v>356</v>
      </c>
      <c r="F223" s="224" t="s">
        <v>357</v>
      </c>
      <c r="G223" s="225" t="s">
        <v>349</v>
      </c>
      <c r="H223" s="226">
        <v>1</v>
      </c>
      <c r="I223" s="227"/>
      <c r="J223" s="228">
        <f>ROUND(I223*H223,2)</f>
        <v>0</v>
      </c>
      <c r="K223" s="224" t="s">
        <v>19</v>
      </c>
      <c r="L223" s="229"/>
      <c r="M223" s="230" t="s">
        <v>19</v>
      </c>
      <c r="N223" s="231" t="s">
        <v>45</v>
      </c>
      <c r="O223" s="65"/>
      <c r="P223" s="188">
        <f>O223*H223</f>
        <v>0</v>
      </c>
      <c r="Q223" s="188">
        <v>2.37</v>
      </c>
      <c r="R223" s="188">
        <f>Q223*H223</f>
        <v>2.37</v>
      </c>
      <c r="S223" s="188">
        <v>0</v>
      </c>
      <c r="T223" s="18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0" t="s">
        <v>201</v>
      </c>
      <c r="AT223" s="190" t="s">
        <v>258</v>
      </c>
      <c r="AU223" s="190" t="s">
        <v>83</v>
      </c>
      <c r="AY223" s="18" t="s">
        <v>143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8" t="s">
        <v>81</v>
      </c>
      <c r="BK223" s="191">
        <f>ROUND(I223*H223,2)</f>
        <v>0</v>
      </c>
      <c r="BL223" s="18" t="s">
        <v>150</v>
      </c>
      <c r="BM223" s="190" t="s">
        <v>800</v>
      </c>
    </row>
    <row r="224" spans="1:65" s="2" customFormat="1" ht="11.25">
      <c r="A224" s="35"/>
      <c r="B224" s="36"/>
      <c r="C224" s="37"/>
      <c r="D224" s="192" t="s">
        <v>152</v>
      </c>
      <c r="E224" s="37"/>
      <c r="F224" s="193" t="s">
        <v>801</v>
      </c>
      <c r="G224" s="37"/>
      <c r="H224" s="37"/>
      <c r="I224" s="194"/>
      <c r="J224" s="37"/>
      <c r="K224" s="37"/>
      <c r="L224" s="40"/>
      <c r="M224" s="195"/>
      <c r="N224" s="196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152</v>
      </c>
      <c r="AU224" s="18" t="s">
        <v>83</v>
      </c>
    </row>
    <row r="225" spans="1:65" s="12" customFormat="1" ht="22.9" customHeight="1">
      <c r="B225" s="163"/>
      <c r="C225" s="164"/>
      <c r="D225" s="165" t="s">
        <v>73</v>
      </c>
      <c r="E225" s="177" t="s">
        <v>150</v>
      </c>
      <c r="F225" s="177" t="s">
        <v>359</v>
      </c>
      <c r="G225" s="164"/>
      <c r="H225" s="164"/>
      <c r="I225" s="167"/>
      <c r="J225" s="178">
        <f>BK225</f>
        <v>0</v>
      </c>
      <c r="K225" s="164"/>
      <c r="L225" s="169"/>
      <c r="M225" s="170"/>
      <c r="N225" s="171"/>
      <c r="O225" s="171"/>
      <c r="P225" s="172">
        <f>SUM(P226:P243)</f>
        <v>0</v>
      </c>
      <c r="Q225" s="171"/>
      <c r="R225" s="172">
        <f>SUM(R226:R243)</f>
        <v>21.547559199999998</v>
      </c>
      <c r="S225" s="171"/>
      <c r="T225" s="173">
        <f>SUM(T226:T243)</f>
        <v>0</v>
      </c>
      <c r="AR225" s="174" t="s">
        <v>81</v>
      </c>
      <c r="AT225" s="175" t="s">
        <v>73</v>
      </c>
      <c r="AU225" s="175" t="s">
        <v>81</v>
      </c>
      <c r="AY225" s="174" t="s">
        <v>143</v>
      </c>
      <c r="BK225" s="176">
        <f>SUM(BK226:BK243)</f>
        <v>0</v>
      </c>
    </row>
    <row r="226" spans="1:65" s="2" customFormat="1" ht="24.2" customHeight="1">
      <c r="A226" s="35"/>
      <c r="B226" s="36"/>
      <c r="C226" s="179" t="s">
        <v>360</v>
      </c>
      <c r="D226" s="179" t="s">
        <v>145</v>
      </c>
      <c r="E226" s="180" t="s">
        <v>361</v>
      </c>
      <c r="F226" s="181" t="s">
        <v>362</v>
      </c>
      <c r="G226" s="182" t="s">
        <v>148</v>
      </c>
      <c r="H226" s="183">
        <v>26.16</v>
      </c>
      <c r="I226" s="184"/>
      <c r="J226" s="185">
        <f>ROUND(I226*H226,2)</f>
        <v>0</v>
      </c>
      <c r="K226" s="181" t="s">
        <v>149</v>
      </c>
      <c r="L226" s="40"/>
      <c r="M226" s="186" t="s">
        <v>19</v>
      </c>
      <c r="N226" s="187" t="s">
        <v>45</v>
      </c>
      <c r="O226" s="65"/>
      <c r="P226" s="188">
        <f>O226*H226</f>
        <v>0</v>
      </c>
      <c r="Q226" s="188">
        <v>0</v>
      </c>
      <c r="R226" s="188">
        <f>Q226*H226</f>
        <v>0</v>
      </c>
      <c r="S226" s="188">
        <v>0</v>
      </c>
      <c r="T226" s="18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0" t="s">
        <v>150</v>
      </c>
      <c r="AT226" s="190" t="s">
        <v>145</v>
      </c>
      <c r="AU226" s="190" t="s">
        <v>83</v>
      </c>
      <c r="AY226" s="18" t="s">
        <v>143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8" t="s">
        <v>81</v>
      </c>
      <c r="BK226" s="191">
        <f>ROUND(I226*H226,2)</f>
        <v>0</v>
      </c>
      <c r="BL226" s="18" t="s">
        <v>150</v>
      </c>
      <c r="BM226" s="190" t="s">
        <v>802</v>
      </c>
    </row>
    <row r="227" spans="1:65" s="2" customFormat="1" ht="19.5">
      <c r="A227" s="35"/>
      <c r="B227" s="36"/>
      <c r="C227" s="37"/>
      <c r="D227" s="192" t="s">
        <v>152</v>
      </c>
      <c r="E227" s="37"/>
      <c r="F227" s="193" t="s">
        <v>364</v>
      </c>
      <c r="G227" s="37"/>
      <c r="H227" s="37"/>
      <c r="I227" s="194"/>
      <c r="J227" s="37"/>
      <c r="K227" s="37"/>
      <c r="L227" s="40"/>
      <c r="M227" s="195"/>
      <c r="N227" s="196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152</v>
      </c>
      <c r="AU227" s="18" t="s">
        <v>83</v>
      </c>
    </row>
    <row r="228" spans="1:65" s="2" customFormat="1" ht="11.25">
      <c r="A228" s="35"/>
      <c r="B228" s="36"/>
      <c r="C228" s="37"/>
      <c r="D228" s="197" t="s">
        <v>154</v>
      </c>
      <c r="E228" s="37"/>
      <c r="F228" s="198" t="s">
        <v>365</v>
      </c>
      <c r="G228" s="37"/>
      <c r="H228" s="37"/>
      <c r="I228" s="194"/>
      <c r="J228" s="37"/>
      <c r="K228" s="37"/>
      <c r="L228" s="40"/>
      <c r="M228" s="195"/>
      <c r="N228" s="196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154</v>
      </c>
      <c r="AU228" s="18" t="s">
        <v>83</v>
      </c>
    </row>
    <row r="229" spans="1:65" s="13" customFormat="1" ht="11.25">
      <c r="B229" s="199"/>
      <c r="C229" s="200"/>
      <c r="D229" s="192" t="s">
        <v>168</v>
      </c>
      <c r="E229" s="201" t="s">
        <v>19</v>
      </c>
      <c r="F229" s="202" t="s">
        <v>803</v>
      </c>
      <c r="G229" s="200"/>
      <c r="H229" s="203">
        <v>26.16</v>
      </c>
      <c r="I229" s="204"/>
      <c r="J229" s="200"/>
      <c r="K229" s="200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168</v>
      </c>
      <c r="AU229" s="209" t="s">
        <v>83</v>
      </c>
      <c r="AV229" s="13" t="s">
        <v>83</v>
      </c>
      <c r="AW229" s="13" t="s">
        <v>35</v>
      </c>
      <c r="AX229" s="13" t="s">
        <v>74</v>
      </c>
      <c r="AY229" s="209" t="s">
        <v>143</v>
      </c>
    </row>
    <row r="230" spans="1:65" s="14" customFormat="1" ht="11.25">
      <c r="B230" s="211"/>
      <c r="C230" s="212"/>
      <c r="D230" s="192" t="s">
        <v>168</v>
      </c>
      <c r="E230" s="213" t="s">
        <v>19</v>
      </c>
      <c r="F230" s="214" t="s">
        <v>192</v>
      </c>
      <c r="G230" s="212"/>
      <c r="H230" s="215">
        <v>26.16</v>
      </c>
      <c r="I230" s="216"/>
      <c r="J230" s="212"/>
      <c r="K230" s="212"/>
      <c r="L230" s="217"/>
      <c r="M230" s="218"/>
      <c r="N230" s="219"/>
      <c r="O230" s="219"/>
      <c r="P230" s="219"/>
      <c r="Q230" s="219"/>
      <c r="R230" s="219"/>
      <c r="S230" s="219"/>
      <c r="T230" s="220"/>
      <c r="AT230" s="221" t="s">
        <v>168</v>
      </c>
      <c r="AU230" s="221" t="s">
        <v>83</v>
      </c>
      <c r="AV230" s="14" t="s">
        <v>150</v>
      </c>
      <c r="AW230" s="14" t="s">
        <v>35</v>
      </c>
      <c r="AX230" s="14" t="s">
        <v>81</v>
      </c>
      <c r="AY230" s="221" t="s">
        <v>143</v>
      </c>
    </row>
    <row r="231" spans="1:65" s="2" customFormat="1" ht="21.75" customHeight="1">
      <c r="A231" s="35"/>
      <c r="B231" s="36"/>
      <c r="C231" s="179" t="s">
        <v>367</v>
      </c>
      <c r="D231" s="179" t="s">
        <v>145</v>
      </c>
      <c r="E231" s="180" t="s">
        <v>368</v>
      </c>
      <c r="F231" s="181" t="s">
        <v>369</v>
      </c>
      <c r="G231" s="182" t="s">
        <v>148</v>
      </c>
      <c r="H231" s="183">
        <v>16</v>
      </c>
      <c r="I231" s="184"/>
      <c r="J231" s="185">
        <f>ROUND(I231*H231,2)</f>
        <v>0</v>
      </c>
      <c r="K231" s="181" t="s">
        <v>149</v>
      </c>
      <c r="L231" s="40"/>
      <c r="M231" s="186" t="s">
        <v>19</v>
      </c>
      <c r="N231" s="187" t="s">
        <v>45</v>
      </c>
      <c r="O231" s="65"/>
      <c r="P231" s="188">
        <f>O231*H231</f>
        <v>0</v>
      </c>
      <c r="Q231" s="188">
        <v>2.7999999999999998E-4</v>
      </c>
      <c r="R231" s="188">
        <f>Q231*H231</f>
        <v>4.4799999999999996E-3</v>
      </c>
      <c r="S231" s="188">
        <v>0</v>
      </c>
      <c r="T231" s="189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0" t="s">
        <v>150</v>
      </c>
      <c r="AT231" s="190" t="s">
        <v>145</v>
      </c>
      <c r="AU231" s="190" t="s">
        <v>83</v>
      </c>
      <c r="AY231" s="18" t="s">
        <v>143</v>
      </c>
      <c r="BE231" s="191">
        <f>IF(N231="základní",J231,0)</f>
        <v>0</v>
      </c>
      <c r="BF231" s="191">
        <f>IF(N231="snížená",J231,0)</f>
        <v>0</v>
      </c>
      <c r="BG231" s="191">
        <f>IF(N231="zákl. přenesená",J231,0)</f>
        <v>0</v>
      </c>
      <c r="BH231" s="191">
        <f>IF(N231="sníž. přenesená",J231,0)</f>
        <v>0</v>
      </c>
      <c r="BI231" s="191">
        <f>IF(N231="nulová",J231,0)</f>
        <v>0</v>
      </c>
      <c r="BJ231" s="18" t="s">
        <v>81</v>
      </c>
      <c r="BK231" s="191">
        <f>ROUND(I231*H231,2)</f>
        <v>0</v>
      </c>
      <c r="BL231" s="18" t="s">
        <v>150</v>
      </c>
      <c r="BM231" s="190" t="s">
        <v>804</v>
      </c>
    </row>
    <row r="232" spans="1:65" s="2" customFormat="1" ht="29.25">
      <c r="A232" s="35"/>
      <c r="B232" s="36"/>
      <c r="C232" s="37"/>
      <c r="D232" s="192" t="s">
        <v>152</v>
      </c>
      <c r="E232" s="37"/>
      <c r="F232" s="193" t="s">
        <v>371</v>
      </c>
      <c r="G232" s="37"/>
      <c r="H232" s="37"/>
      <c r="I232" s="194"/>
      <c r="J232" s="37"/>
      <c r="K232" s="37"/>
      <c r="L232" s="40"/>
      <c r="M232" s="195"/>
      <c r="N232" s="196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152</v>
      </c>
      <c r="AU232" s="18" t="s">
        <v>83</v>
      </c>
    </row>
    <row r="233" spans="1:65" s="2" customFormat="1" ht="11.25">
      <c r="A233" s="35"/>
      <c r="B233" s="36"/>
      <c r="C233" s="37"/>
      <c r="D233" s="197" t="s">
        <v>154</v>
      </c>
      <c r="E233" s="37"/>
      <c r="F233" s="198" t="s">
        <v>372</v>
      </c>
      <c r="G233" s="37"/>
      <c r="H233" s="37"/>
      <c r="I233" s="194"/>
      <c r="J233" s="37"/>
      <c r="K233" s="37"/>
      <c r="L233" s="40"/>
      <c r="M233" s="195"/>
      <c r="N233" s="196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154</v>
      </c>
      <c r="AU233" s="18" t="s">
        <v>83</v>
      </c>
    </row>
    <row r="234" spans="1:65" s="2" customFormat="1" ht="19.5">
      <c r="A234" s="35"/>
      <c r="B234" s="36"/>
      <c r="C234" s="37"/>
      <c r="D234" s="192" t="s">
        <v>183</v>
      </c>
      <c r="E234" s="37"/>
      <c r="F234" s="210" t="s">
        <v>373</v>
      </c>
      <c r="G234" s="37"/>
      <c r="H234" s="37"/>
      <c r="I234" s="194"/>
      <c r="J234" s="37"/>
      <c r="K234" s="37"/>
      <c r="L234" s="40"/>
      <c r="M234" s="195"/>
      <c r="N234" s="196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183</v>
      </c>
      <c r="AU234" s="18" t="s">
        <v>83</v>
      </c>
    </row>
    <row r="235" spans="1:65" s="2" customFormat="1" ht="24.2" customHeight="1">
      <c r="A235" s="35"/>
      <c r="B235" s="36"/>
      <c r="C235" s="222" t="s">
        <v>374</v>
      </c>
      <c r="D235" s="222" t="s">
        <v>258</v>
      </c>
      <c r="E235" s="223" t="s">
        <v>375</v>
      </c>
      <c r="F235" s="224" t="s">
        <v>376</v>
      </c>
      <c r="G235" s="225" t="s">
        <v>148</v>
      </c>
      <c r="H235" s="226">
        <v>21.12</v>
      </c>
      <c r="I235" s="227"/>
      <c r="J235" s="228">
        <f>ROUND(I235*H235,2)</f>
        <v>0</v>
      </c>
      <c r="K235" s="224" t="s">
        <v>149</v>
      </c>
      <c r="L235" s="229"/>
      <c r="M235" s="230" t="s">
        <v>19</v>
      </c>
      <c r="N235" s="231" t="s">
        <v>45</v>
      </c>
      <c r="O235" s="65"/>
      <c r="P235" s="188">
        <f>O235*H235</f>
        <v>0</v>
      </c>
      <c r="Q235" s="188">
        <v>2.9999999999999997E-4</v>
      </c>
      <c r="R235" s="188">
        <f>Q235*H235</f>
        <v>6.3359999999999996E-3</v>
      </c>
      <c r="S235" s="188">
        <v>0</v>
      </c>
      <c r="T235" s="189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90" t="s">
        <v>201</v>
      </c>
      <c r="AT235" s="190" t="s">
        <v>258</v>
      </c>
      <c r="AU235" s="190" t="s">
        <v>83</v>
      </c>
      <c r="AY235" s="18" t="s">
        <v>143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8" t="s">
        <v>81</v>
      </c>
      <c r="BK235" s="191">
        <f>ROUND(I235*H235,2)</f>
        <v>0</v>
      </c>
      <c r="BL235" s="18" t="s">
        <v>150</v>
      </c>
      <c r="BM235" s="190" t="s">
        <v>805</v>
      </c>
    </row>
    <row r="236" spans="1:65" s="2" customFormat="1" ht="19.5">
      <c r="A236" s="35"/>
      <c r="B236" s="36"/>
      <c r="C236" s="37"/>
      <c r="D236" s="192" t="s">
        <v>152</v>
      </c>
      <c r="E236" s="37"/>
      <c r="F236" s="193" t="s">
        <v>376</v>
      </c>
      <c r="G236" s="37"/>
      <c r="H236" s="37"/>
      <c r="I236" s="194"/>
      <c r="J236" s="37"/>
      <c r="K236" s="37"/>
      <c r="L236" s="40"/>
      <c r="M236" s="195"/>
      <c r="N236" s="196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152</v>
      </c>
      <c r="AU236" s="18" t="s">
        <v>83</v>
      </c>
    </row>
    <row r="237" spans="1:65" s="13" customFormat="1" ht="11.25">
      <c r="B237" s="199"/>
      <c r="C237" s="200"/>
      <c r="D237" s="192" t="s">
        <v>168</v>
      </c>
      <c r="E237" s="201" t="s">
        <v>19</v>
      </c>
      <c r="F237" s="202" t="s">
        <v>806</v>
      </c>
      <c r="G237" s="200"/>
      <c r="H237" s="203">
        <v>17.600000000000001</v>
      </c>
      <c r="I237" s="204"/>
      <c r="J237" s="200"/>
      <c r="K237" s="200"/>
      <c r="L237" s="205"/>
      <c r="M237" s="206"/>
      <c r="N237" s="207"/>
      <c r="O237" s="207"/>
      <c r="P237" s="207"/>
      <c r="Q237" s="207"/>
      <c r="R237" s="207"/>
      <c r="S237" s="207"/>
      <c r="T237" s="208"/>
      <c r="AT237" s="209" t="s">
        <v>168</v>
      </c>
      <c r="AU237" s="209" t="s">
        <v>83</v>
      </c>
      <c r="AV237" s="13" t="s">
        <v>83</v>
      </c>
      <c r="AW237" s="13" t="s">
        <v>35</v>
      </c>
      <c r="AX237" s="13" t="s">
        <v>81</v>
      </c>
      <c r="AY237" s="209" t="s">
        <v>143</v>
      </c>
    </row>
    <row r="238" spans="1:65" s="13" customFormat="1" ht="11.25">
      <c r="B238" s="199"/>
      <c r="C238" s="200"/>
      <c r="D238" s="192" t="s">
        <v>168</v>
      </c>
      <c r="E238" s="200"/>
      <c r="F238" s="202" t="s">
        <v>807</v>
      </c>
      <c r="G238" s="200"/>
      <c r="H238" s="203">
        <v>21.12</v>
      </c>
      <c r="I238" s="204"/>
      <c r="J238" s="200"/>
      <c r="K238" s="200"/>
      <c r="L238" s="205"/>
      <c r="M238" s="206"/>
      <c r="N238" s="207"/>
      <c r="O238" s="207"/>
      <c r="P238" s="207"/>
      <c r="Q238" s="207"/>
      <c r="R238" s="207"/>
      <c r="S238" s="207"/>
      <c r="T238" s="208"/>
      <c r="AT238" s="209" t="s">
        <v>168</v>
      </c>
      <c r="AU238" s="209" t="s">
        <v>83</v>
      </c>
      <c r="AV238" s="13" t="s">
        <v>83</v>
      </c>
      <c r="AW238" s="13" t="s">
        <v>4</v>
      </c>
      <c r="AX238" s="13" t="s">
        <v>81</v>
      </c>
      <c r="AY238" s="209" t="s">
        <v>143</v>
      </c>
    </row>
    <row r="239" spans="1:65" s="2" customFormat="1" ht="24.2" customHeight="1">
      <c r="A239" s="35"/>
      <c r="B239" s="36"/>
      <c r="C239" s="179" t="s">
        <v>380</v>
      </c>
      <c r="D239" s="179" t="s">
        <v>145</v>
      </c>
      <c r="E239" s="180" t="s">
        <v>381</v>
      </c>
      <c r="F239" s="181" t="s">
        <v>382</v>
      </c>
      <c r="G239" s="182" t="s">
        <v>148</v>
      </c>
      <c r="H239" s="183">
        <v>26.16</v>
      </c>
      <c r="I239" s="184"/>
      <c r="J239" s="185">
        <f>ROUND(I239*H239,2)</f>
        <v>0</v>
      </c>
      <c r="K239" s="181" t="s">
        <v>149</v>
      </c>
      <c r="L239" s="40"/>
      <c r="M239" s="186" t="s">
        <v>19</v>
      </c>
      <c r="N239" s="187" t="s">
        <v>45</v>
      </c>
      <c r="O239" s="65"/>
      <c r="P239" s="188">
        <f>O239*H239</f>
        <v>0</v>
      </c>
      <c r="Q239" s="188">
        <v>0.82326999999999995</v>
      </c>
      <c r="R239" s="188">
        <f>Q239*H239</f>
        <v>21.5367432</v>
      </c>
      <c r="S239" s="188">
        <v>0</v>
      </c>
      <c r="T239" s="18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0" t="s">
        <v>150</v>
      </c>
      <c r="AT239" s="190" t="s">
        <v>145</v>
      </c>
      <c r="AU239" s="190" t="s">
        <v>83</v>
      </c>
      <c r="AY239" s="18" t="s">
        <v>143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8" t="s">
        <v>81</v>
      </c>
      <c r="BK239" s="191">
        <f>ROUND(I239*H239,2)</f>
        <v>0</v>
      </c>
      <c r="BL239" s="18" t="s">
        <v>150</v>
      </c>
      <c r="BM239" s="190" t="s">
        <v>808</v>
      </c>
    </row>
    <row r="240" spans="1:65" s="2" customFormat="1" ht="19.5">
      <c r="A240" s="35"/>
      <c r="B240" s="36"/>
      <c r="C240" s="37"/>
      <c r="D240" s="192" t="s">
        <v>152</v>
      </c>
      <c r="E240" s="37"/>
      <c r="F240" s="193" t="s">
        <v>384</v>
      </c>
      <c r="G240" s="37"/>
      <c r="H240" s="37"/>
      <c r="I240" s="194"/>
      <c r="J240" s="37"/>
      <c r="K240" s="37"/>
      <c r="L240" s="40"/>
      <c r="M240" s="195"/>
      <c r="N240" s="196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152</v>
      </c>
      <c r="AU240" s="18" t="s">
        <v>83</v>
      </c>
    </row>
    <row r="241" spans="1:65" s="2" customFormat="1" ht="11.25">
      <c r="A241" s="35"/>
      <c r="B241" s="36"/>
      <c r="C241" s="37"/>
      <c r="D241" s="197" t="s">
        <v>154</v>
      </c>
      <c r="E241" s="37"/>
      <c r="F241" s="198" t="s">
        <v>385</v>
      </c>
      <c r="G241" s="37"/>
      <c r="H241" s="37"/>
      <c r="I241" s="194"/>
      <c r="J241" s="37"/>
      <c r="K241" s="37"/>
      <c r="L241" s="40"/>
      <c r="M241" s="195"/>
      <c r="N241" s="196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154</v>
      </c>
      <c r="AU241" s="18" t="s">
        <v>83</v>
      </c>
    </row>
    <row r="242" spans="1:65" s="2" customFormat="1" ht="19.5">
      <c r="A242" s="35"/>
      <c r="B242" s="36"/>
      <c r="C242" s="37"/>
      <c r="D242" s="192" t="s">
        <v>183</v>
      </c>
      <c r="E242" s="37"/>
      <c r="F242" s="210" t="s">
        <v>386</v>
      </c>
      <c r="G242" s="37"/>
      <c r="H242" s="37"/>
      <c r="I242" s="194"/>
      <c r="J242" s="37"/>
      <c r="K242" s="37"/>
      <c r="L242" s="40"/>
      <c r="M242" s="195"/>
      <c r="N242" s="196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183</v>
      </c>
      <c r="AU242" s="18" t="s">
        <v>83</v>
      </c>
    </row>
    <row r="243" spans="1:65" s="13" customFormat="1" ht="11.25">
      <c r="B243" s="199"/>
      <c r="C243" s="200"/>
      <c r="D243" s="192" t="s">
        <v>168</v>
      </c>
      <c r="E243" s="201" t="s">
        <v>19</v>
      </c>
      <c r="F243" s="202" t="s">
        <v>803</v>
      </c>
      <c r="G243" s="200"/>
      <c r="H243" s="203">
        <v>26.16</v>
      </c>
      <c r="I243" s="204"/>
      <c r="J243" s="200"/>
      <c r="K243" s="200"/>
      <c r="L243" s="205"/>
      <c r="M243" s="206"/>
      <c r="N243" s="207"/>
      <c r="O243" s="207"/>
      <c r="P243" s="207"/>
      <c r="Q243" s="207"/>
      <c r="R243" s="207"/>
      <c r="S243" s="207"/>
      <c r="T243" s="208"/>
      <c r="AT243" s="209" t="s">
        <v>168</v>
      </c>
      <c r="AU243" s="209" t="s">
        <v>83</v>
      </c>
      <c r="AV243" s="13" t="s">
        <v>83</v>
      </c>
      <c r="AW243" s="13" t="s">
        <v>35</v>
      </c>
      <c r="AX243" s="13" t="s">
        <v>81</v>
      </c>
      <c r="AY243" s="209" t="s">
        <v>143</v>
      </c>
    </row>
    <row r="244" spans="1:65" s="12" customFormat="1" ht="22.9" customHeight="1">
      <c r="B244" s="163"/>
      <c r="C244" s="164"/>
      <c r="D244" s="165" t="s">
        <v>73</v>
      </c>
      <c r="E244" s="177" t="s">
        <v>208</v>
      </c>
      <c r="F244" s="177" t="s">
        <v>387</v>
      </c>
      <c r="G244" s="164"/>
      <c r="H244" s="164"/>
      <c r="I244" s="167"/>
      <c r="J244" s="178">
        <f>BK244</f>
        <v>0</v>
      </c>
      <c r="K244" s="164"/>
      <c r="L244" s="169"/>
      <c r="M244" s="170"/>
      <c r="N244" s="171"/>
      <c r="O244" s="171"/>
      <c r="P244" s="172">
        <f>SUM(P245:P273)</f>
        <v>0</v>
      </c>
      <c r="Q244" s="171"/>
      <c r="R244" s="172">
        <f>SUM(R245:R273)</f>
        <v>4.34392216</v>
      </c>
      <c r="S244" s="171"/>
      <c r="T244" s="173">
        <f>SUM(T245:T273)</f>
        <v>89.635620000000017</v>
      </c>
      <c r="AR244" s="174" t="s">
        <v>81</v>
      </c>
      <c r="AT244" s="175" t="s">
        <v>73</v>
      </c>
      <c r="AU244" s="175" t="s">
        <v>81</v>
      </c>
      <c r="AY244" s="174" t="s">
        <v>143</v>
      </c>
      <c r="BK244" s="176">
        <f>SUM(BK245:BK273)</f>
        <v>0</v>
      </c>
    </row>
    <row r="245" spans="1:65" s="2" customFormat="1" ht="24.2" customHeight="1">
      <c r="A245" s="35"/>
      <c r="B245" s="36"/>
      <c r="C245" s="179" t="s">
        <v>388</v>
      </c>
      <c r="D245" s="179" t="s">
        <v>145</v>
      </c>
      <c r="E245" s="180" t="s">
        <v>389</v>
      </c>
      <c r="F245" s="181" t="s">
        <v>390</v>
      </c>
      <c r="G245" s="182" t="s">
        <v>179</v>
      </c>
      <c r="H245" s="183">
        <v>27.6</v>
      </c>
      <c r="I245" s="184"/>
      <c r="J245" s="185">
        <f>ROUND(I245*H245,2)</f>
        <v>0</v>
      </c>
      <c r="K245" s="181" t="s">
        <v>149</v>
      </c>
      <c r="L245" s="40"/>
      <c r="M245" s="186" t="s">
        <v>19</v>
      </c>
      <c r="N245" s="187" t="s">
        <v>45</v>
      </c>
      <c r="O245" s="65"/>
      <c r="P245" s="188">
        <f>O245*H245</f>
        <v>0</v>
      </c>
      <c r="Q245" s="188">
        <v>1.8000000000000001E-4</v>
      </c>
      <c r="R245" s="188">
        <f>Q245*H245</f>
        <v>4.9680000000000002E-3</v>
      </c>
      <c r="S245" s="188">
        <v>0</v>
      </c>
      <c r="T245" s="189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0" t="s">
        <v>150</v>
      </c>
      <c r="AT245" s="190" t="s">
        <v>145</v>
      </c>
      <c r="AU245" s="190" t="s">
        <v>83</v>
      </c>
      <c r="AY245" s="18" t="s">
        <v>143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8" t="s">
        <v>81</v>
      </c>
      <c r="BK245" s="191">
        <f>ROUND(I245*H245,2)</f>
        <v>0</v>
      </c>
      <c r="BL245" s="18" t="s">
        <v>150</v>
      </c>
      <c r="BM245" s="190" t="s">
        <v>809</v>
      </c>
    </row>
    <row r="246" spans="1:65" s="2" customFormat="1" ht="19.5">
      <c r="A246" s="35"/>
      <c r="B246" s="36"/>
      <c r="C246" s="37"/>
      <c r="D246" s="192" t="s">
        <v>152</v>
      </c>
      <c r="E246" s="37"/>
      <c r="F246" s="193" t="s">
        <v>392</v>
      </c>
      <c r="G246" s="37"/>
      <c r="H246" s="37"/>
      <c r="I246" s="194"/>
      <c r="J246" s="37"/>
      <c r="K246" s="37"/>
      <c r="L246" s="40"/>
      <c r="M246" s="195"/>
      <c r="N246" s="196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152</v>
      </c>
      <c r="AU246" s="18" t="s">
        <v>83</v>
      </c>
    </row>
    <row r="247" spans="1:65" s="2" customFormat="1" ht="11.25">
      <c r="A247" s="35"/>
      <c r="B247" s="36"/>
      <c r="C247" s="37"/>
      <c r="D247" s="197" t="s">
        <v>154</v>
      </c>
      <c r="E247" s="37"/>
      <c r="F247" s="198" t="s">
        <v>393</v>
      </c>
      <c r="G247" s="37"/>
      <c r="H247" s="37"/>
      <c r="I247" s="194"/>
      <c r="J247" s="37"/>
      <c r="K247" s="37"/>
      <c r="L247" s="40"/>
      <c r="M247" s="195"/>
      <c r="N247" s="196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154</v>
      </c>
      <c r="AU247" s="18" t="s">
        <v>83</v>
      </c>
    </row>
    <row r="248" spans="1:65" s="2" customFormat="1" ht="29.25">
      <c r="A248" s="35"/>
      <c r="B248" s="36"/>
      <c r="C248" s="37"/>
      <c r="D248" s="192" t="s">
        <v>183</v>
      </c>
      <c r="E248" s="37"/>
      <c r="F248" s="210" t="s">
        <v>810</v>
      </c>
      <c r="G248" s="37"/>
      <c r="H248" s="37"/>
      <c r="I248" s="194"/>
      <c r="J248" s="37"/>
      <c r="K248" s="37"/>
      <c r="L248" s="40"/>
      <c r="M248" s="195"/>
      <c r="N248" s="196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183</v>
      </c>
      <c r="AU248" s="18" t="s">
        <v>83</v>
      </c>
    </row>
    <row r="249" spans="1:65" s="13" customFormat="1" ht="11.25">
      <c r="B249" s="199"/>
      <c r="C249" s="200"/>
      <c r="D249" s="192" t="s">
        <v>168</v>
      </c>
      <c r="E249" s="201" t="s">
        <v>19</v>
      </c>
      <c r="F249" s="202" t="s">
        <v>811</v>
      </c>
      <c r="G249" s="200"/>
      <c r="H249" s="203">
        <v>27.6</v>
      </c>
      <c r="I249" s="204"/>
      <c r="J249" s="200"/>
      <c r="K249" s="200"/>
      <c r="L249" s="205"/>
      <c r="M249" s="206"/>
      <c r="N249" s="207"/>
      <c r="O249" s="207"/>
      <c r="P249" s="207"/>
      <c r="Q249" s="207"/>
      <c r="R249" s="207"/>
      <c r="S249" s="207"/>
      <c r="T249" s="208"/>
      <c r="AT249" s="209" t="s">
        <v>168</v>
      </c>
      <c r="AU249" s="209" t="s">
        <v>83</v>
      </c>
      <c r="AV249" s="13" t="s">
        <v>83</v>
      </c>
      <c r="AW249" s="13" t="s">
        <v>35</v>
      </c>
      <c r="AX249" s="13" t="s">
        <v>74</v>
      </c>
      <c r="AY249" s="209" t="s">
        <v>143</v>
      </c>
    </row>
    <row r="250" spans="1:65" s="14" customFormat="1" ht="11.25">
      <c r="B250" s="211"/>
      <c r="C250" s="212"/>
      <c r="D250" s="192" t="s">
        <v>168</v>
      </c>
      <c r="E250" s="213" t="s">
        <v>19</v>
      </c>
      <c r="F250" s="214" t="s">
        <v>192</v>
      </c>
      <c r="G250" s="212"/>
      <c r="H250" s="215">
        <v>27.6</v>
      </c>
      <c r="I250" s="216"/>
      <c r="J250" s="212"/>
      <c r="K250" s="212"/>
      <c r="L250" s="217"/>
      <c r="M250" s="218"/>
      <c r="N250" s="219"/>
      <c r="O250" s="219"/>
      <c r="P250" s="219"/>
      <c r="Q250" s="219"/>
      <c r="R250" s="219"/>
      <c r="S250" s="219"/>
      <c r="T250" s="220"/>
      <c r="AT250" s="221" t="s">
        <v>168</v>
      </c>
      <c r="AU250" s="221" t="s">
        <v>83</v>
      </c>
      <c r="AV250" s="14" t="s">
        <v>150</v>
      </c>
      <c r="AW250" s="14" t="s">
        <v>35</v>
      </c>
      <c r="AX250" s="14" t="s">
        <v>81</v>
      </c>
      <c r="AY250" s="221" t="s">
        <v>143</v>
      </c>
    </row>
    <row r="251" spans="1:65" s="2" customFormat="1" ht="24.2" customHeight="1">
      <c r="A251" s="35"/>
      <c r="B251" s="36"/>
      <c r="C251" s="179" t="s">
        <v>396</v>
      </c>
      <c r="D251" s="179" t="s">
        <v>145</v>
      </c>
      <c r="E251" s="180" t="s">
        <v>397</v>
      </c>
      <c r="F251" s="181" t="s">
        <v>398</v>
      </c>
      <c r="G251" s="182" t="s">
        <v>399</v>
      </c>
      <c r="H251" s="183">
        <v>1</v>
      </c>
      <c r="I251" s="184"/>
      <c r="J251" s="185">
        <f>ROUND(I251*H251,2)</f>
        <v>0</v>
      </c>
      <c r="K251" s="181" t="s">
        <v>149</v>
      </c>
      <c r="L251" s="40"/>
      <c r="M251" s="186" t="s">
        <v>19</v>
      </c>
      <c r="N251" s="187" t="s">
        <v>45</v>
      </c>
      <c r="O251" s="65"/>
      <c r="P251" s="188">
        <f>O251*H251</f>
        <v>0</v>
      </c>
      <c r="Q251" s="188">
        <v>6.4900000000000001E-3</v>
      </c>
      <c r="R251" s="188">
        <f>Q251*H251</f>
        <v>6.4900000000000001E-3</v>
      </c>
      <c r="S251" s="188">
        <v>0</v>
      </c>
      <c r="T251" s="189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90" t="s">
        <v>150</v>
      </c>
      <c r="AT251" s="190" t="s">
        <v>145</v>
      </c>
      <c r="AU251" s="190" t="s">
        <v>83</v>
      </c>
      <c r="AY251" s="18" t="s">
        <v>143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8" t="s">
        <v>81</v>
      </c>
      <c r="BK251" s="191">
        <f>ROUND(I251*H251,2)</f>
        <v>0</v>
      </c>
      <c r="BL251" s="18" t="s">
        <v>150</v>
      </c>
      <c r="BM251" s="190" t="s">
        <v>812</v>
      </c>
    </row>
    <row r="252" spans="1:65" s="2" customFormat="1" ht="19.5">
      <c r="A252" s="35"/>
      <c r="B252" s="36"/>
      <c r="C252" s="37"/>
      <c r="D252" s="192" t="s">
        <v>152</v>
      </c>
      <c r="E252" s="37"/>
      <c r="F252" s="193" t="s">
        <v>401</v>
      </c>
      <c r="G252" s="37"/>
      <c r="H252" s="37"/>
      <c r="I252" s="194"/>
      <c r="J252" s="37"/>
      <c r="K252" s="37"/>
      <c r="L252" s="40"/>
      <c r="M252" s="195"/>
      <c r="N252" s="196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152</v>
      </c>
      <c r="AU252" s="18" t="s">
        <v>83</v>
      </c>
    </row>
    <row r="253" spans="1:65" s="2" customFormat="1" ht="11.25">
      <c r="A253" s="35"/>
      <c r="B253" s="36"/>
      <c r="C253" s="37"/>
      <c r="D253" s="197" t="s">
        <v>154</v>
      </c>
      <c r="E253" s="37"/>
      <c r="F253" s="198" t="s">
        <v>402</v>
      </c>
      <c r="G253" s="37"/>
      <c r="H253" s="37"/>
      <c r="I253" s="194"/>
      <c r="J253" s="37"/>
      <c r="K253" s="37"/>
      <c r="L253" s="40"/>
      <c r="M253" s="195"/>
      <c r="N253" s="196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154</v>
      </c>
      <c r="AU253" s="18" t="s">
        <v>83</v>
      </c>
    </row>
    <row r="254" spans="1:65" s="2" customFormat="1" ht="16.5" customHeight="1">
      <c r="A254" s="35"/>
      <c r="B254" s="36"/>
      <c r="C254" s="179" t="s">
        <v>403</v>
      </c>
      <c r="D254" s="179" t="s">
        <v>145</v>
      </c>
      <c r="E254" s="180" t="s">
        <v>411</v>
      </c>
      <c r="F254" s="181" t="s">
        <v>412</v>
      </c>
      <c r="G254" s="182" t="s">
        <v>196</v>
      </c>
      <c r="H254" s="183">
        <v>0.308</v>
      </c>
      <c r="I254" s="184"/>
      <c r="J254" s="185">
        <f>ROUND(I254*H254,2)</f>
        <v>0</v>
      </c>
      <c r="K254" s="181" t="s">
        <v>149</v>
      </c>
      <c r="L254" s="40"/>
      <c r="M254" s="186" t="s">
        <v>19</v>
      </c>
      <c r="N254" s="187" t="s">
        <v>45</v>
      </c>
      <c r="O254" s="65"/>
      <c r="P254" s="188">
        <f>O254*H254</f>
        <v>0</v>
      </c>
      <c r="Q254" s="188">
        <v>0.12</v>
      </c>
      <c r="R254" s="188">
        <f>Q254*H254</f>
        <v>3.696E-2</v>
      </c>
      <c r="S254" s="188">
        <v>2.4900000000000002</v>
      </c>
      <c r="T254" s="189">
        <f>S254*H254</f>
        <v>0.76692000000000005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90" t="s">
        <v>150</v>
      </c>
      <c r="AT254" s="190" t="s">
        <v>145</v>
      </c>
      <c r="AU254" s="190" t="s">
        <v>83</v>
      </c>
      <c r="AY254" s="18" t="s">
        <v>143</v>
      </c>
      <c r="BE254" s="191">
        <f>IF(N254="základní",J254,0)</f>
        <v>0</v>
      </c>
      <c r="BF254" s="191">
        <f>IF(N254="snížená",J254,0)</f>
        <v>0</v>
      </c>
      <c r="BG254" s="191">
        <f>IF(N254="zákl. přenesená",J254,0)</f>
        <v>0</v>
      </c>
      <c r="BH254" s="191">
        <f>IF(N254="sníž. přenesená",J254,0)</f>
        <v>0</v>
      </c>
      <c r="BI254" s="191">
        <f>IF(N254="nulová",J254,0)</f>
        <v>0</v>
      </c>
      <c r="BJ254" s="18" t="s">
        <v>81</v>
      </c>
      <c r="BK254" s="191">
        <f>ROUND(I254*H254,2)</f>
        <v>0</v>
      </c>
      <c r="BL254" s="18" t="s">
        <v>150</v>
      </c>
      <c r="BM254" s="190" t="s">
        <v>813</v>
      </c>
    </row>
    <row r="255" spans="1:65" s="2" customFormat="1" ht="11.25">
      <c r="A255" s="35"/>
      <c r="B255" s="36"/>
      <c r="C255" s="37"/>
      <c r="D255" s="192" t="s">
        <v>152</v>
      </c>
      <c r="E255" s="37"/>
      <c r="F255" s="193" t="s">
        <v>414</v>
      </c>
      <c r="G255" s="37"/>
      <c r="H255" s="37"/>
      <c r="I255" s="194"/>
      <c r="J255" s="37"/>
      <c r="K255" s="37"/>
      <c r="L255" s="40"/>
      <c r="M255" s="195"/>
      <c r="N255" s="196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152</v>
      </c>
      <c r="AU255" s="18" t="s">
        <v>83</v>
      </c>
    </row>
    <row r="256" spans="1:65" s="2" customFormat="1" ht="11.25">
      <c r="A256" s="35"/>
      <c r="B256" s="36"/>
      <c r="C256" s="37"/>
      <c r="D256" s="197" t="s">
        <v>154</v>
      </c>
      <c r="E256" s="37"/>
      <c r="F256" s="198" t="s">
        <v>415</v>
      </c>
      <c r="G256" s="37"/>
      <c r="H256" s="37"/>
      <c r="I256" s="194"/>
      <c r="J256" s="37"/>
      <c r="K256" s="37"/>
      <c r="L256" s="40"/>
      <c r="M256" s="195"/>
      <c r="N256" s="196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154</v>
      </c>
      <c r="AU256" s="18" t="s">
        <v>83</v>
      </c>
    </row>
    <row r="257" spans="1:65" s="2" customFormat="1" ht="19.5">
      <c r="A257" s="35"/>
      <c r="B257" s="36"/>
      <c r="C257" s="37"/>
      <c r="D257" s="192" t="s">
        <v>183</v>
      </c>
      <c r="E257" s="37"/>
      <c r="F257" s="210" t="s">
        <v>814</v>
      </c>
      <c r="G257" s="37"/>
      <c r="H257" s="37"/>
      <c r="I257" s="194"/>
      <c r="J257" s="37"/>
      <c r="K257" s="37"/>
      <c r="L257" s="40"/>
      <c r="M257" s="195"/>
      <c r="N257" s="196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183</v>
      </c>
      <c r="AU257" s="18" t="s">
        <v>83</v>
      </c>
    </row>
    <row r="258" spans="1:65" s="13" customFormat="1" ht="11.25">
      <c r="B258" s="199"/>
      <c r="C258" s="200"/>
      <c r="D258" s="192" t="s">
        <v>168</v>
      </c>
      <c r="E258" s="201" t="s">
        <v>19</v>
      </c>
      <c r="F258" s="202" t="s">
        <v>815</v>
      </c>
      <c r="G258" s="200"/>
      <c r="H258" s="203">
        <v>0.308</v>
      </c>
      <c r="I258" s="204"/>
      <c r="J258" s="200"/>
      <c r="K258" s="200"/>
      <c r="L258" s="205"/>
      <c r="M258" s="206"/>
      <c r="N258" s="207"/>
      <c r="O258" s="207"/>
      <c r="P258" s="207"/>
      <c r="Q258" s="207"/>
      <c r="R258" s="207"/>
      <c r="S258" s="207"/>
      <c r="T258" s="208"/>
      <c r="AT258" s="209" t="s">
        <v>168</v>
      </c>
      <c r="AU258" s="209" t="s">
        <v>83</v>
      </c>
      <c r="AV258" s="13" t="s">
        <v>83</v>
      </c>
      <c r="AW258" s="13" t="s">
        <v>35</v>
      </c>
      <c r="AX258" s="13" t="s">
        <v>81</v>
      </c>
      <c r="AY258" s="209" t="s">
        <v>143</v>
      </c>
    </row>
    <row r="259" spans="1:65" s="2" customFormat="1" ht="16.5" customHeight="1">
      <c r="A259" s="35"/>
      <c r="B259" s="36"/>
      <c r="C259" s="179" t="s">
        <v>410</v>
      </c>
      <c r="D259" s="179" t="s">
        <v>145</v>
      </c>
      <c r="E259" s="180" t="s">
        <v>419</v>
      </c>
      <c r="F259" s="181" t="s">
        <v>420</v>
      </c>
      <c r="G259" s="182" t="s">
        <v>196</v>
      </c>
      <c r="H259" s="183">
        <v>0.89600000000000002</v>
      </c>
      <c r="I259" s="184"/>
      <c r="J259" s="185">
        <f>ROUND(I259*H259,2)</f>
        <v>0</v>
      </c>
      <c r="K259" s="181" t="s">
        <v>149</v>
      </c>
      <c r="L259" s="40"/>
      <c r="M259" s="186" t="s">
        <v>19</v>
      </c>
      <c r="N259" s="187" t="s">
        <v>45</v>
      </c>
      <c r="O259" s="65"/>
      <c r="P259" s="188">
        <f>O259*H259</f>
        <v>0</v>
      </c>
      <c r="Q259" s="188">
        <v>0.12171</v>
      </c>
      <c r="R259" s="188">
        <f>Q259*H259</f>
        <v>0.10905216</v>
      </c>
      <c r="S259" s="188">
        <v>2.4</v>
      </c>
      <c r="T259" s="189">
        <f>S259*H259</f>
        <v>2.1503999999999999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0" t="s">
        <v>150</v>
      </c>
      <c r="AT259" s="190" t="s">
        <v>145</v>
      </c>
      <c r="AU259" s="190" t="s">
        <v>83</v>
      </c>
      <c r="AY259" s="18" t="s">
        <v>143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8" t="s">
        <v>81</v>
      </c>
      <c r="BK259" s="191">
        <f>ROUND(I259*H259,2)</f>
        <v>0</v>
      </c>
      <c r="BL259" s="18" t="s">
        <v>150</v>
      </c>
      <c r="BM259" s="190" t="s">
        <v>816</v>
      </c>
    </row>
    <row r="260" spans="1:65" s="2" customFormat="1" ht="11.25">
      <c r="A260" s="35"/>
      <c r="B260" s="36"/>
      <c r="C260" s="37"/>
      <c r="D260" s="192" t="s">
        <v>152</v>
      </c>
      <c r="E260" s="37"/>
      <c r="F260" s="193" t="s">
        <v>422</v>
      </c>
      <c r="G260" s="37"/>
      <c r="H260" s="37"/>
      <c r="I260" s="194"/>
      <c r="J260" s="37"/>
      <c r="K260" s="37"/>
      <c r="L260" s="40"/>
      <c r="M260" s="195"/>
      <c r="N260" s="196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152</v>
      </c>
      <c r="AU260" s="18" t="s">
        <v>83</v>
      </c>
    </row>
    <row r="261" spans="1:65" s="2" customFormat="1" ht="11.25">
      <c r="A261" s="35"/>
      <c r="B261" s="36"/>
      <c r="C261" s="37"/>
      <c r="D261" s="197" t="s">
        <v>154</v>
      </c>
      <c r="E261" s="37"/>
      <c r="F261" s="198" t="s">
        <v>423</v>
      </c>
      <c r="G261" s="37"/>
      <c r="H261" s="37"/>
      <c r="I261" s="194"/>
      <c r="J261" s="37"/>
      <c r="K261" s="37"/>
      <c r="L261" s="40"/>
      <c r="M261" s="195"/>
      <c r="N261" s="196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154</v>
      </c>
      <c r="AU261" s="18" t="s">
        <v>83</v>
      </c>
    </row>
    <row r="262" spans="1:65" s="2" customFormat="1" ht="19.5">
      <c r="A262" s="35"/>
      <c r="B262" s="36"/>
      <c r="C262" s="37"/>
      <c r="D262" s="192" t="s">
        <v>183</v>
      </c>
      <c r="E262" s="37"/>
      <c r="F262" s="210" t="s">
        <v>817</v>
      </c>
      <c r="G262" s="37"/>
      <c r="H262" s="37"/>
      <c r="I262" s="194"/>
      <c r="J262" s="37"/>
      <c r="K262" s="37"/>
      <c r="L262" s="40"/>
      <c r="M262" s="195"/>
      <c r="N262" s="196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183</v>
      </c>
      <c r="AU262" s="18" t="s">
        <v>83</v>
      </c>
    </row>
    <row r="263" spans="1:65" s="13" customFormat="1" ht="11.25">
      <c r="B263" s="199"/>
      <c r="C263" s="200"/>
      <c r="D263" s="192" t="s">
        <v>168</v>
      </c>
      <c r="E263" s="201" t="s">
        <v>19</v>
      </c>
      <c r="F263" s="202" t="s">
        <v>818</v>
      </c>
      <c r="G263" s="200"/>
      <c r="H263" s="203">
        <v>0.89600000000000002</v>
      </c>
      <c r="I263" s="204"/>
      <c r="J263" s="200"/>
      <c r="K263" s="200"/>
      <c r="L263" s="205"/>
      <c r="M263" s="206"/>
      <c r="N263" s="207"/>
      <c r="O263" s="207"/>
      <c r="P263" s="207"/>
      <c r="Q263" s="207"/>
      <c r="R263" s="207"/>
      <c r="S263" s="207"/>
      <c r="T263" s="208"/>
      <c r="AT263" s="209" t="s">
        <v>168</v>
      </c>
      <c r="AU263" s="209" t="s">
        <v>83</v>
      </c>
      <c r="AV263" s="13" t="s">
        <v>83</v>
      </c>
      <c r="AW263" s="13" t="s">
        <v>35</v>
      </c>
      <c r="AX263" s="13" t="s">
        <v>81</v>
      </c>
      <c r="AY263" s="209" t="s">
        <v>143</v>
      </c>
    </row>
    <row r="264" spans="1:65" s="2" customFormat="1" ht="16.5" customHeight="1">
      <c r="A264" s="35"/>
      <c r="B264" s="36"/>
      <c r="C264" s="179" t="s">
        <v>418</v>
      </c>
      <c r="D264" s="179" t="s">
        <v>145</v>
      </c>
      <c r="E264" s="180" t="s">
        <v>427</v>
      </c>
      <c r="F264" s="181" t="s">
        <v>428</v>
      </c>
      <c r="G264" s="182" t="s">
        <v>196</v>
      </c>
      <c r="H264" s="183">
        <v>33.67</v>
      </c>
      <c r="I264" s="184"/>
      <c r="J264" s="185">
        <f>ROUND(I264*H264,2)</f>
        <v>0</v>
      </c>
      <c r="K264" s="181" t="s">
        <v>149</v>
      </c>
      <c r="L264" s="40"/>
      <c r="M264" s="186" t="s">
        <v>19</v>
      </c>
      <c r="N264" s="187" t="s">
        <v>45</v>
      </c>
      <c r="O264" s="65"/>
      <c r="P264" s="188">
        <f>O264*H264</f>
        <v>0</v>
      </c>
      <c r="Q264" s="188">
        <v>0.12</v>
      </c>
      <c r="R264" s="188">
        <f>Q264*H264</f>
        <v>4.0404</v>
      </c>
      <c r="S264" s="188">
        <v>2.4900000000000002</v>
      </c>
      <c r="T264" s="189">
        <f>S264*H264</f>
        <v>83.838300000000018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0" t="s">
        <v>150</v>
      </c>
      <c r="AT264" s="190" t="s">
        <v>145</v>
      </c>
      <c r="AU264" s="190" t="s">
        <v>83</v>
      </c>
      <c r="AY264" s="18" t="s">
        <v>143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8" t="s">
        <v>81</v>
      </c>
      <c r="BK264" s="191">
        <f>ROUND(I264*H264,2)</f>
        <v>0</v>
      </c>
      <c r="BL264" s="18" t="s">
        <v>150</v>
      </c>
      <c r="BM264" s="190" t="s">
        <v>819</v>
      </c>
    </row>
    <row r="265" spans="1:65" s="2" customFormat="1" ht="19.5">
      <c r="A265" s="35"/>
      <c r="B265" s="36"/>
      <c r="C265" s="37"/>
      <c r="D265" s="192" t="s">
        <v>152</v>
      </c>
      <c r="E265" s="37"/>
      <c r="F265" s="193" t="s">
        <v>430</v>
      </c>
      <c r="G265" s="37"/>
      <c r="H265" s="37"/>
      <c r="I265" s="194"/>
      <c r="J265" s="37"/>
      <c r="K265" s="37"/>
      <c r="L265" s="40"/>
      <c r="M265" s="195"/>
      <c r="N265" s="196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152</v>
      </c>
      <c r="AU265" s="18" t="s">
        <v>83</v>
      </c>
    </row>
    <row r="266" spans="1:65" s="2" customFormat="1" ht="11.25">
      <c r="A266" s="35"/>
      <c r="B266" s="36"/>
      <c r="C266" s="37"/>
      <c r="D266" s="197" t="s">
        <v>154</v>
      </c>
      <c r="E266" s="37"/>
      <c r="F266" s="198" t="s">
        <v>431</v>
      </c>
      <c r="G266" s="37"/>
      <c r="H266" s="37"/>
      <c r="I266" s="194"/>
      <c r="J266" s="37"/>
      <c r="K266" s="37"/>
      <c r="L266" s="40"/>
      <c r="M266" s="195"/>
      <c r="N266" s="196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154</v>
      </c>
      <c r="AU266" s="18" t="s">
        <v>83</v>
      </c>
    </row>
    <row r="267" spans="1:65" s="2" customFormat="1" ht="39">
      <c r="A267" s="35"/>
      <c r="B267" s="36"/>
      <c r="C267" s="37"/>
      <c r="D267" s="192" t="s">
        <v>183</v>
      </c>
      <c r="E267" s="37"/>
      <c r="F267" s="210" t="s">
        <v>432</v>
      </c>
      <c r="G267" s="37"/>
      <c r="H267" s="37"/>
      <c r="I267" s="194"/>
      <c r="J267" s="37"/>
      <c r="K267" s="37"/>
      <c r="L267" s="40"/>
      <c r="M267" s="195"/>
      <c r="N267" s="196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183</v>
      </c>
      <c r="AU267" s="18" t="s">
        <v>83</v>
      </c>
    </row>
    <row r="268" spans="1:65" s="13" customFormat="1" ht="11.25">
      <c r="B268" s="199"/>
      <c r="C268" s="200"/>
      <c r="D268" s="192" t="s">
        <v>168</v>
      </c>
      <c r="E268" s="201" t="s">
        <v>19</v>
      </c>
      <c r="F268" s="202" t="s">
        <v>820</v>
      </c>
      <c r="G268" s="200"/>
      <c r="H268" s="203">
        <v>33.67</v>
      </c>
      <c r="I268" s="204"/>
      <c r="J268" s="200"/>
      <c r="K268" s="200"/>
      <c r="L268" s="205"/>
      <c r="M268" s="206"/>
      <c r="N268" s="207"/>
      <c r="O268" s="207"/>
      <c r="P268" s="207"/>
      <c r="Q268" s="207"/>
      <c r="R268" s="207"/>
      <c r="S268" s="207"/>
      <c r="T268" s="208"/>
      <c r="AT268" s="209" t="s">
        <v>168</v>
      </c>
      <c r="AU268" s="209" t="s">
        <v>83</v>
      </c>
      <c r="AV268" s="13" t="s">
        <v>83</v>
      </c>
      <c r="AW268" s="13" t="s">
        <v>35</v>
      </c>
      <c r="AX268" s="13" t="s">
        <v>81</v>
      </c>
      <c r="AY268" s="209" t="s">
        <v>143</v>
      </c>
    </row>
    <row r="269" spans="1:65" s="2" customFormat="1" ht="16.5" customHeight="1">
      <c r="A269" s="35"/>
      <c r="B269" s="36"/>
      <c r="C269" s="179" t="s">
        <v>426</v>
      </c>
      <c r="D269" s="179" t="s">
        <v>145</v>
      </c>
      <c r="E269" s="180" t="s">
        <v>821</v>
      </c>
      <c r="F269" s="181" t="s">
        <v>822</v>
      </c>
      <c r="G269" s="182" t="s">
        <v>196</v>
      </c>
      <c r="H269" s="183">
        <v>1.2</v>
      </c>
      <c r="I269" s="184"/>
      <c r="J269" s="185">
        <f>ROUND(I269*H269,2)</f>
        <v>0</v>
      </c>
      <c r="K269" s="181" t="s">
        <v>149</v>
      </c>
      <c r="L269" s="40"/>
      <c r="M269" s="186" t="s">
        <v>19</v>
      </c>
      <c r="N269" s="187" t="s">
        <v>45</v>
      </c>
      <c r="O269" s="65"/>
      <c r="P269" s="188">
        <f>O269*H269</f>
        <v>0</v>
      </c>
      <c r="Q269" s="188">
        <v>0.12171</v>
      </c>
      <c r="R269" s="188">
        <f>Q269*H269</f>
        <v>0.14605199999999999</v>
      </c>
      <c r="S269" s="188">
        <v>2.4</v>
      </c>
      <c r="T269" s="189">
        <f>S269*H269</f>
        <v>2.88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90" t="s">
        <v>150</v>
      </c>
      <c r="AT269" s="190" t="s">
        <v>145</v>
      </c>
      <c r="AU269" s="190" t="s">
        <v>83</v>
      </c>
      <c r="AY269" s="18" t="s">
        <v>143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8" t="s">
        <v>81</v>
      </c>
      <c r="BK269" s="191">
        <f>ROUND(I269*H269,2)</f>
        <v>0</v>
      </c>
      <c r="BL269" s="18" t="s">
        <v>150</v>
      </c>
      <c r="BM269" s="190" t="s">
        <v>823</v>
      </c>
    </row>
    <row r="270" spans="1:65" s="2" customFormat="1" ht="19.5">
      <c r="A270" s="35"/>
      <c r="B270" s="36"/>
      <c r="C270" s="37"/>
      <c r="D270" s="192" t="s">
        <v>152</v>
      </c>
      <c r="E270" s="37"/>
      <c r="F270" s="193" t="s">
        <v>824</v>
      </c>
      <c r="G270" s="37"/>
      <c r="H270" s="37"/>
      <c r="I270" s="194"/>
      <c r="J270" s="37"/>
      <c r="K270" s="37"/>
      <c r="L270" s="40"/>
      <c r="M270" s="195"/>
      <c r="N270" s="196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152</v>
      </c>
      <c r="AU270" s="18" t="s">
        <v>83</v>
      </c>
    </row>
    <row r="271" spans="1:65" s="2" customFormat="1" ht="11.25">
      <c r="A271" s="35"/>
      <c r="B271" s="36"/>
      <c r="C271" s="37"/>
      <c r="D271" s="197" t="s">
        <v>154</v>
      </c>
      <c r="E271" s="37"/>
      <c r="F271" s="198" t="s">
        <v>825</v>
      </c>
      <c r="G271" s="37"/>
      <c r="H271" s="37"/>
      <c r="I271" s="194"/>
      <c r="J271" s="37"/>
      <c r="K271" s="37"/>
      <c r="L271" s="40"/>
      <c r="M271" s="195"/>
      <c r="N271" s="196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154</v>
      </c>
      <c r="AU271" s="18" t="s">
        <v>83</v>
      </c>
    </row>
    <row r="272" spans="1:65" s="2" customFormat="1" ht="19.5">
      <c r="A272" s="35"/>
      <c r="B272" s="36"/>
      <c r="C272" s="37"/>
      <c r="D272" s="192" t="s">
        <v>183</v>
      </c>
      <c r="E272" s="37"/>
      <c r="F272" s="210" t="s">
        <v>826</v>
      </c>
      <c r="G272" s="37"/>
      <c r="H272" s="37"/>
      <c r="I272" s="194"/>
      <c r="J272" s="37"/>
      <c r="K272" s="37"/>
      <c r="L272" s="40"/>
      <c r="M272" s="195"/>
      <c r="N272" s="196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183</v>
      </c>
      <c r="AU272" s="18" t="s">
        <v>83</v>
      </c>
    </row>
    <row r="273" spans="1:65" s="13" customFormat="1" ht="11.25">
      <c r="B273" s="199"/>
      <c r="C273" s="200"/>
      <c r="D273" s="192" t="s">
        <v>168</v>
      </c>
      <c r="E273" s="201" t="s">
        <v>19</v>
      </c>
      <c r="F273" s="202" t="s">
        <v>827</v>
      </c>
      <c r="G273" s="200"/>
      <c r="H273" s="203">
        <v>1.2</v>
      </c>
      <c r="I273" s="204"/>
      <c r="J273" s="200"/>
      <c r="K273" s="200"/>
      <c r="L273" s="205"/>
      <c r="M273" s="206"/>
      <c r="N273" s="207"/>
      <c r="O273" s="207"/>
      <c r="P273" s="207"/>
      <c r="Q273" s="207"/>
      <c r="R273" s="207"/>
      <c r="S273" s="207"/>
      <c r="T273" s="208"/>
      <c r="AT273" s="209" t="s">
        <v>168</v>
      </c>
      <c r="AU273" s="209" t="s">
        <v>83</v>
      </c>
      <c r="AV273" s="13" t="s">
        <v>83</v>
      </c>
      <c r="AW273" s="13" t="s">
        <v>35</v>
      </c>
      <c r="AX273" s="13" t="s">
        <v>81</v>
      </c>
      <c r="AY273" s="209" t="s">
        <v>143</v>
      </c>
    </row>
    <row r="274" spans="1:65" s="12" customFormat="1" ht="22.9" customHeight="1">
      <c r="B274" s="163"/>
      <c r="C274" s="164"/>
      <c r="D274" s="165" t="s">
        <v>73</v>
      </c>
      <c r="E274" s="177" t="s">
        <v>434</v>
      </c>
      <c r="F274" s="177" t="s">
        <v>435</v>
      </c>
      <c r="G274" s="164"/>
      <c r="H274" s="164"/>
      <c r="I274" s="167"/>
      <c r="J274" s="178">
        <f>BK274</f>
        <v>0</v>
      </c>
      <c r="K274" s="164"/>
      <c r="L274" s="169"/>
      <c r="M274" s="170"/>
      <c r="N274" s="171"/>
      <c r="O274" s="171"/>
      <c r="P274" s="172">
        <f>SUM(P275:P297)</f>
        <v>0</v>
      </c>
      <c r="Q274" s="171"/>
      <c r="R274" s="172">
        <f>SUM(R275:R297)</f>
        <v>0</v>
      </c>
      <c r="S274" s="171"/>
      <c r="T274" s="173">
        <f>SUM(T275:T297)</f>
        <v>0</v>
      </c>
      <c r="AR274" s="174" t="s">
        <v>81</v>
      </c>
      <c r="AT274" s="175" t="s">
        <v>73</v>
      </c>
      <c r="AU274" s="175" t="s">
        <v>81</v>
      </c>
      <c r="AY274" s="174" t="s">
        <v>143</v>
      </c>
      <c r="BK274" s="176">
        <f>SUM(BK275:BK297)</f>
        <v>0</v>
      </c>
    </row>
    <row r="275" spans="1:65" s="2" customFormat="1" ht="37.9" customHeight="1">
      <c r="A275" s="35"/>
      <c r="B275" s="36"/>
      <c r="C275" s="179" t="s">
        <v>436</v>
      </c>
      <c r="D275" s="179" t="s">
        <v>145</v>
      </c>
      <c r="E275" s="180" t="s">
        <v>437</v>
      </c>
      <c r="F275" s="181" t="s">
        <v>438</v>
      </c>
      <c r="G275" s="182" t="s">
        <v>245</v>
      </c>
      <c r="H275" s="183">
        <v>5.24</v>
      </c>
      <c r="I275" s="184"/>
      <c r="J275" s="185">
        <f>ROUND(I275*H275,2)</f>
        <v>0</v>
      </c>
      <c r="K275" s="181" t="s">
        <v>149</v>
      </c>
      <c r="L275" s="40"/>
      <c r="M275" s="186" t="s">
        <v>19</v>
      </c>
      <c r="N275" s="187" t="s">
        <v>45</v>
      </c>
      <c r="O275" s="65"/>
      <c r="P275" s="188">
        <f>O275*H275</f>
        <v>0</v>
      </c>
      <c r="Q275" s="188">
        <v>0</v>
      </c>
      <c r="R275" s="188">
        <f>Q275*H275</f>
        <v>0</v>
      </c>
      <c r="S275" s="188">
        <v>0</v>
      </c>
      <c r="T275" s="189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90" t="s">
        <v>150</v>
      </c>
      <c r="AT275" s="190" t="s">
        <v>145</v>
      </c>
      <c r="AU275" s="190" t="s">
        <v>83</v>
      </c>
      <c r="AY275" s="18" t="s">
        <v>143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8" t="s">
        <v>81</v>
      </c>
      <c r="BK275" s="191">
        <f>ROUND(I275*H275,2)</f>
        <v>0</v>
      </c>
      <c r="BL275" s="18" t="s">
        <v>150</v>
      </c>
      <c r="BM275" s="190" t="s">
        <v>828</v>
      </c>
    </row>
    <row r="276" spans="1:65" s="2" customFormat="1" ht="29.25">
      <c r="A276" s="35"/>
      <c r="B276" s="36"/>
      <c r="C276" s="37"/>
      <c r="D276" s="192" t="s">
        <v>152</v>
      </c>
      <c r="E276" s="37"/>
      <c r="F276" s="193" t="s">
        <v>440</v>
      </c>
      <c r="G276" s="37"/>
      <c r="H276" s="37"/>
      <c r="I276" s="194"/>
      <c r="J276" s="37"/>
      <c r="K276" s="37"/>
      <c r="L276" s="40"/>
      <c r="M276" s="195"/>
      <c r="N276" s="196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152</v>
      </c>
      <c r="AU276" s="18" t="s">
        <v>83</v>
      </c>
    </row>
    <row r="277" spans="1:65" s="2" customFormat="1" ht="11.25">
      <c r="A277" s="35"/>
      <c r="B277" s="36"/>
      <c r="C277" s="37"/>
      <c r="D277" s="197" t="s">
        <v>154</v>
      </c>
      <c r="E277" s="37"/>
      <c r="F277" s="198" t="s">
        <v>441</v>
      </c>
      <c r="G277" s="37"/>
      <c r="H277" s="37"/>
      <c r="I277" s="194"/>
      <c r="J277" s="37"/>
      <c r="K277" s="37"/>
      <c r="L277" s="40"/>
      <c r="M277" s="195"/>
      <c r="N277" s="196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154</v>
      </c>
      <c r="AU277" s="18" t="s">
        <v>83</v>
      </c>
    </row>
    <row r="278" spans="1:65" s="13" customFormat="1" ht="11.25">
      <c r="B278" s="199"/>
      <c r="C278" s="200"/>
      <c r="D278" s="192" t="s">
        <v>168</v>
      </c>
      <c r="E278" s="201" t="s">
        <v>19</v>
      </c>
      <c r="F278" s="202" t="s">
        <v>829</v>
      </c>
      <c r="G278" s="200"/>
      <c r="H278" s="203">
        <v>5.24</v>
      </c>
      <c r="I278" s="204"/>
      <c r="J278" s="200"/>
      <c r="K278" s="200"/>
      <c r="L278" s="205"/>
      <c r="M278" s="206"/>
      <c r="N278" s="207"/>
      <c r="O278" s="207"/>
      <c r="P278" s="207"/>
      <c r="Q278" s="207"/>
      <c r="R278" s="207"/>
      <c r="S278" s="207"/>
      <c r="T278" s="208"/>
      <c r="AT278" s="209" t="s">
        <v>168</v>
      </c>
      <c r="AU278" s="209" t="s">
        <v>83</v>
      </c>
      <c r="AV278" s="13" t="s">
        <v>83</v>
      </c>
      <c r="AW278" s="13" t="s">
        <v>35</v>
      </c>
      <c r="AX278" s="13" t="s">
        <v>74</v>
      </c>
      <c r="AY278" s="209" t="s">
        <v>143</v>
      </c>
    </row>
    <row r="279" spans="1:65" s="14" customFormat="1" ht="11.25">
      <c r="B279" s="211"/>
      <c r="C279" s="212"/>
      <c r="D279" s="192" t="s">
        <v>168</v>
      </c>
      <c r="E279" s="213" t="s">
        <v>19</v>
      </c>
      <c r="F279" s="214" t="s">
        <v>192</v>
      </c>
      <c r="G279" s="212"/>
      <c r="H279" s="215">
        <v>5.24</v>
      </c>
      <c r="I279" s="216"/>
      <c r="J279" s="212"/>
      <c r="K279" s="212"/>
      <c r="L279" s="217"/>
      <c r="M279" s="218"/>
      <c r="N279" s="219"/>
      <c r="O279" s="219"/>
      <c r="P279" s="219"/>
      <c r="Q279" s="219"/>
      <c r="R279" s="219"/>
      <c r="S279" s="219"/>
      <c r="T279" s="220"/>
      <c r="AT279" s="221" t="s">
        <v>168</v>
      </c>
      <c r="AU279" s="221" t="s">
        <v>83</v>
      </c>
      <c r="AV279" s="14" t="s">
        <v>150</v>
      </c>
      <c r="AW279" s="14" t="s">
        <v>35</v>
      </c>
      <c r="AX279" s="14" t="s">
        <v>81</v>
      </c>
      <c r="AY279" s="221" t="s">
        <v>143</v>
      </c>
    </row>
    <row r="280" spans="1:65" s="2" customFormat="1" ht="24.2" customHeight="1">
      <c r="A280" s="35"/>
      <c r="B280" s="36"/>
      <c r="C280" s="179" t="s">
        <v>443</v>
      </c>
      <c r="D280" s="179" t="s">
        <v>145</v>
      </c>
      <c r="E280" s="180" t="s">
        <v>444</v>
      </c>
      <c r="F280" s="181" t="s">
        <v>244</v>
      </c>
      <c r="G280" s="182" t="s">
        <v>245</v>
      </c>
      <c r="H280" s="183">
        <v>84.944999999999993</v>
      </c>
      <c r="I280" s="184"/>
      <c r="J280" s="185">
        <f>ROUND(I280*H280,2)</f>
        <v>0</v>
      </c>
      <c r="K280" s="181" t="s">
        <v>149</v>
      </c>
      <c r="L280" s="40"/>
      <c r="M280" s="186" t="s">
        <v>19</v>
      </c>
      <c r="N280" s="187" t="s">
        <v>45</v>
      </c>
      <c r="O280" s="65"/>
      <c r="P280" s="188">
        <f>O280*H280</f>
        <v>0</v>
      </c>
      <c r="Q280" s="188">
        <v>0</v>
      </c>
      <c r="R280" s="188">
        <f>Q280*H280</f>
        <v>0</v>
      </c>
      <c r="S280" s="188">
        <v>0</v>
      </c>
      <c r="T280" s="189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90" t="s">
        <v>150</v>
      </c>
      <c r="AT280" s="190" t="s">
        <v>145</v>
      </c>
      <c r="AU280" s="190" t="s">
        <v>83</v>
      </c>
      <c r="AY280" s="18" t="s">
        <v>143</v>
      </c>
      <c r="BE280" s="191">
        <f>IF(N280="základní",J280,0)</f>
        <v>0</v>
      </c>
      <c r="BF280" s="191">
        <f>IF(N280="snížená",J280,0)</f>
        <v>0</v>
      </c>
      <c r="BG280" s="191">
        <f>IF(N280="zákl. přenesená",J280,0)</f>
        <v>0</v>
      </c>
      <c r="BH280" s="191">
        <f>IF(N280="sníž. přenesená",J280,0)</f>
        <v>0</v>
      </c>
      <c r="BI280" s="191">
        <f>IF(N280="nulová",J280,0)</f>
        <v>0</v>
      </c>
      <c r="BJ280" s="18" t="s">
        <v>81</v>
      </c>
      <c r="BK280" s="191">
        <f>ROUND(I280*H280,2)</f>
        <v>0</v>
      </c>
      <c r="BL280" s="18" t="s">
        <v>150</v>
      </c>
      <c r="BM280" s="190" t="s">
        <v>830</v>
      </c>
    </row>
    <row r="281" spans="1:65" s="2" customFormat="1" ht="29.25">
      <c r="A281" s="35"/>
      <c r="B281" s="36"/>
      <c r="C281" s="37"/>
      <c r="D281" s="192" t="s">
        <v>152</v>
      </c>
      <c r="E281" s="37"/>
      <c r="F281" s="193" t="s">
        <v>247</v>
      </c>
      <c r="G281" s="37"/>
      <c r="H281" s="37"/>
      <c r="I281" s="194"/>
      <c r="J281" s="37"/>
      <c r="K281" s="37"/>
      <c r="L281" s="40"/>
      <c r="M281" s="195"/>
      <c r="N281" s="196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152</v>
      </c>
      <c r="AU281" s="18" t="s">
        <v>83</v>
      </c>
    </row>
    <row r="282" spans="1:65" s="2" customFormat="1" ht="11.25">
      <c r="A282" s="35"/>
      <c r="B282" s="36"/>
      <c r="C282" s="37"/>
      <c r="D282" s="197" t="s">
        <v>154</v>
      </c>
      <c r="E282" s="37"/>
      <c r="F282" s="198" t="s">
        <v>446</v>
      </c>
      <c r="G282" s="37"/>
      <c r="H282" s="37"/>
      <c r="I282" s="194"/>
      <c r="J282" s="37"/>
      <c r="K282" s="37"/>
      <c r="L282" s="40"/>
      <c r="M282" s="195"/>
      <c r="N282" s="196"/>
      <c r="O282" s="65"/>
      <c r="P282" s="65"/>
      <c r="Q282" s="65"/>
      <c r="R282" s="65"/>
      <c r="S282" s="65"/>
      <c r="T282" s="6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154</v>
      </c>
      <c r="AU282" s="18" t="s">
        <v>83</v>
      </c>
    </row>
    <row r="283" spans="1:65" s="13" customFormat="1" ht="11.25">
      <c r="B283" s="199"/>
      <c r="C283" s="200"/>
      <c r="D283" s="192" t="s">
        <v>168</v>
      </c>
      <c r="E283" s="201" t="s">
        <v>19</v>
      </c>
      <c r="F283" s="202" t="s">
        <v>831</v>
      </c>
      <c r="G283" s="200"/>
      <c r="H283" s="203">
        <v>84.944999999999993</v>
      </c>
      <c r="I283" s="204"/>
      <c r="J283" s="200"/>
      <c r="K283" s="200"/>
      <c r="L283" s="205"/>
      <c r="M283" s="206"/>
      <c r="N283" s="207"/>
      <c r="O283" s="207"/>
      <c r="P283" s="207"/>
      <c r="Q283" s="207"/>
      <c r="R283" s="207"/>
      <c r="S283" s="207"/>
      <c r="T283" s="208"/>
      <c r="AT283" s="209" t="s">
        <v>168</v>
      </c>
      <c r="AU283" s="209" t="s">
        <v>83</v>
      </c>
      <c r="AV283" s="13" t="s">
        <v>83</v>
      </c>
      <c r="AW283" s="13" t="s">
        <v>35</v>
      </c>
      <c r="AX283" s="13" t="s">
        <v>74</v>
      </c>
      <c r="AY283" s="209" t="s">
        <v>143</v>
      </c>
    </row>
    <row r="284" spans="1:65" s="14" customFormat="1" ht="11.25">
      <c r="B284" s="211"/>
      <c r="C284" s="212"/>
      <c r="D284" s="192" t="s">
        <v>168</v>
      </c>
      <c r="E284" s="213" t="s">
        <v>19</v>
      </c>
      <c r="F284" s="214" t="s">
        <v>192</v>
      </c>
      <c r="G284" s="212"/>
      <c r="H284" s="215">
        <v>84.944999999999993</v>
      </c>
      <c r="I284" s="216"/>
      <c r="J284" s="212"/>
      <c r="K284" s="212"/>
      <c r="L284" s="217"/>
      <c r="M284" s="218"/>
      <c r="N284" s="219"/>
      <c r="O284" s="219"/>
      <c r="P284" s="219"/>
      <c r="Q284" s="219"/>
      <c r="R284" s="219"/>
      <c r="S284" s="219"/>
      <c r="T284" s="220"/>
      <c r="AT284" s="221" t="s">
        <v>168</v>
      </c>
      <c r="AU284" s="221" t="s">
        <v>83</v>
      </c>
      <c r="AV284" s="14" t="s">
        <v>150</v>
      </c>
      <c r="AW284" s="14" t="s">
        <v>35</v>
      </c>
      <c r="AX284" s="14" t="s">
        <v>81</v>
      </c>
      <c r="AY284" s="221" t="s">
        <v>143</v>
      </c>
    </row>
    <row r="285" spans="1:65" s="2" customFormat="1" ht="24.2" customHeight="1">
      <c r="A285" s="35"/>
      <c r="B285" s="36"/>
      <c r="C285" s="179" t="s">
        <v>448</v>
      </c>
      <c r="D285" s="179" t="s">
        <v>145</v>
      </c>
      <c r="E285" s="180" t="s">
        <v>456</v>
      </c>
      <c r="F285" s="181" t="s">
        <v>457</v>
      </c>
      <c r="G285" s="182" t="s">
        <v>245</v>
      </c>
      <c r="H285" s="183">
        <v>90.185000000000002</v>
      </c>
      <c r="I285" s="184"/>
      <c r="J285" s="185">
        <f>ROUND(I285*H285,2)</f>
        <v>0</v>
      </c>
      <c r="K285" s="181" t="s">
        <v>149</v>
      </c>
      <c r="L285" s="40"/>
      <c r="M285" s="186" t="s">
        <v>19</v>
      </c>
      <c r="N285" s="187" t="s">
        <v>45</v>
      </c>
      <c r="O285" s="65"/>
      <c r="P285" s="188">
        <f>O285*H285</f>
        <v>0</v>
      </c>
      <c r="Q285" s="188">
        <v>0</v>
      </c>
      <c r="R285" s="188">
        <f>Q285*H285</f>
        <v>0</v>
      </c>
      <c r="S285" s="188">
        <v>0</v>
      </c>
      <c r="T285" s="189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90" t="s">
        <v>150</v>
      </c>
      <c r="AT285" s="190" t="s">
        <v>145</v>
      </c>
      <c r="AU285" s="190" t="s">
        <v>83</v>
      </c>
      <c r="AY285" s="18" t="s">
        <v>143</v>
      </c>
      <c r="BE285" s="191">
        <f>IF(N285="základní",J285,0)</f>
        <v>0</v>
      </c>
      <c r="BF285" s="191">
        <f>IF(N285="snížená",J285,0)</f>
        <v>0</v>
      </c>
      <c r="BG285" s="191">
        <f>IF(N285="zákl. přenesená",J285,0)</f>
        <v>0</v>
      </c>
      <c r="BH285" s="191">
        <f>IF(N285="sníž. přenesená",J285,0)</f>
        <v>0</v>
      </c>
      <c r="BI285" s="191">
        <f>IF(N285="nulová",J285,0)</f>
        <v>0</v>
      </c>
      <c r="BJ285" s="18" t="s">
        <v>81</v>
      </c>
      <c r="BK285" s="191">
        <f>ROUND(I285*H285,2)</f>
        <v>0</v>
      </c>
      <c r="BL285" s="18" t="s">
        <v>150</v>
      </c>
      <c r="BM285" s="190" t="s">
        <v>832</v>
      </c>
    </row>
    <row r="286" spans="1:65" s="2" customFormat="1" ht="19.5">
      <c r="A286" s="35"/>
      <c r="B286" s="36"/>
      <c r="C286" s="37"/>
      <c r="D286" s="192" t="s">
        <v>152</v>
      </c>
      <c r="E286" s="37"/>
      <c r="F286" s="193" t="s">
        <v>459</v>
      </c>
      <c r="G286" s="37"/>
      <c r="H286" s="37"/>
      <c r="I286" s="194"/>
      <c r="J286" s="37"/>
      <c r="K286" s="37"/>
      <c r="L286" s="40"/>
      <c r="M286" s="195"/>
      <c r="N286" s="196"/>
      <c r="O286" s="65"/>
      <c r="P286" s="65"/>
      <c r="Q286" s="65"/>
      <c r="R286" s="65"/>
      <c r="S286" s="65"/>
      <c r="T286" s="66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152</v>
      </c>
      <c r="AU286" s="18" t="s">
        <v>83</v>
      </c>
    </row>
    <row r="287" spans="1:65" s="2" customFormat="1" ht="11.25">
      <c r="A287" s="35"/>
      <c r="B287" s="36"/>
      <c r="C287" s="37"/>
      <c r="D287" s="197" t="s">
        <v>154</v>
      </c>
      <c r="E287" s="37"/>
      <c r="F287" s="198" t="s">
        <v>460</v>
      </c>
      <c r="G287" s="37"/>
      <c r="H287" s="37"/>
      <c r="I287" s="194"/>
      <c r="J287" s="37"/>
      <c r="K287" s="37"/>
      <c r="L287" s="40"/>
      <c r="M287" s="195"/>
      <c r="N287" s="196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154</v>
      </c>
      <c r="AU287" s="18" t="s">
        <v>83</v>
      </c>
    </row>
    <row r="288" spans="1:65" s="13" customFormat="1" ht="11.25">
      <c r="B288" s="199"/>
      <c r="C288" s="200"/>
      <c r="D288" s="192" t="s">
        <v>168</v>
      </c>
      <c r="E288" s="201" t="s">
        <v>19</v>
      </c>
      <c r="F288" s="202" t="s">
        <v>833</v>
      </c>
      <c r="G288" s="200"/>
      <c r="H288" s="203">
        <v>90.185000000000002</v>
      </c>
      <c r="I288" s="204"/>
      <c r="J288" s="200"/>
      <c r="K288" s="200"/>
      <c r="L288" s="205"/>
      <c r="M288" s="206"/>
      <c r="N288" s="207"/>
      <c r="O288" s="207"/>
      <c r="P288" s="207"/>
      <c r="Q288" s="207"/>
      <c r="R288" s="207"/>
      <c r="S288" s="207"/>
      <c r="T288" s="208"/>
      <c r="AT288" s="209" t="s">
        <v>168</v>
      </c>
      <c r="AU288" s="209" t="s">
        <v>83</v>
      </c>
      <c r="AV288" s="13" t="s">
        <v>83</v>
      </c>
      <c r="AW288" s="13" t="s">
        <v>35</v>
      </c>
      <c r="AX288" s="13" t="s">
        <v>81</v>
      </c>
      <c r="AY288" s="209" t="s">
        <v>143</v>
      </c>
    </row>
    <row r="289" spans="1:65" s="2" customFormat="1" ht="16.5" customHeight="1">
      <c r="A289" s="35"/>
      <c r="B289" s="36"/>
      <c r="C289" s="179" t="s">
        <v>455</v>
      </c>
      <c r="D289" s="179" t="s">
        <v>145</v>
      </c>
      <c r="E289" s="180" t="s">
        <v>463</v>
      </c>
      <c r="F289" s="181" t="s">
        <v>464</v>
      </c>
      <c r="G289" s="182" t="s">
        <v>245</v>
      </c>
      <c r="H289" s="183">
        <v>90.185000000000002</v>
      </c>
      <c r="I289" s="184"/>
      <c r="J289" s="185">
        <f>ROUND(I289*H289,2)</f>
        <v>0</v>
      </c>
      <c r="K289" s="181" t="s">
        <v>149</v>
      </c>
      <c r="L289" s="40"/>
      <c r="M289" s="186" t="s">
        <v>19</v>
      </c>
      <c r="N289" s="187" t="s">
        <v>45</v>
      </c>
      <c r="O289" s="65"/>
      <c r="P289" s="188">
        <f>O289*H289</f>
        <v>0</v>
      </c>
      <c r="Q289" s="188">
        <v>0</v>
      </c>
      <c r="R289" s="188">
        <f>Q289*H289</f>
        <v>0</v>
      </c>
      <c r="S289" s="188">
        <v>0</v>
      </c>
      <c r="T289" s="189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0" t="s">
        <v>150</v>
      </c>
      <c r="AT289" s="190" t="s">
        <v>145</v>
      </c>
      <c r="AU289" s="190" t="s">
        <v>83</v>
      </c>
      <c r="AY289" s="18" t="s">
        <v>143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8" t="s">
        <v>81</v>
      </c>
      <c r="BK289" s="191">
        <f>ROUND(I289*H289,2)</f>
        <v>0</v>
      </c>
      <c r="BL289" s="18" t="s">
        <v>150</v>
      </c>
      <c r="BM289" s="190" t="s">
        <v>834</v>
      </c>
    </row>
    <row r="290" spans="1:65" s="2" customFormat="1" ht="29.25">
      <c r="A290" s="35"/>
      <c r="B290" s="36"/>
      <c r="C290" s="37"/>
      <c r="D290" s="192" t="s">
        <v>152</v>
      </c>
      <c r="E290" s="37"/>
      <c r="F290" s="193" t="s">
        <v>466</v>
      </c>
      <c r="G290" s="37"/>
      <c r="H290" s="37"/>
      <c r="I290" s="194"/>
      <c r="J290" s="37"/>
      <c r="K290" s="37"/>
      <c r="L290" s="40"/>
      <c r="M290" s="195"/>
      <c r="N290" s="196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152</v>
      </c>
      <c r="AU290" s="18" t="s">
        <v>83</v>
      </c>
    </row>
    <row r="291" spans="1:65" s="2" customFormat="1" ht="11.25">
      <c r="A291" s="35"/>
      <c r="B291" s="36"/>
      <c r="C291" s="37"/>
      <c r="D291" s="197" t="s">
        <v>154</v>
      </c>
      <c r="E291" s="37"/>
      <c r="F291" s="198" t="s">
        <v>467</v>
      </c>
      <c r="G291" s="37"/>
      <c r="H291" s="37"/>
      <c r="I291" s="194"/>
      <c r="J291" s="37"/>
      <c r="K291" s="37"/>
      <c r="L291" s="40"/>
      <c r="M291" s="195"/>
      <c r="N291" s="196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154</v>
      </c>
      <c r="AU291" s="18" t="s">
        <v>83</v>
      </c>
    </row>
    <row r="292" spans="1:65" s="13" customFormat="1" ht="11.25">
      <c r="B292" s="199"/>
      <c r="C292" s="200"/>
      <c r="D292" s="192" t="s">
        <v>168</v>
      </c>
      <c r="E292" s="201" t="s">
        <v>19</v>
      </c>
      <c r="F292" s="202" t="s">
        <v>833</v>
      </c>
      <c r="G292" s="200"/>
      <c r="H292" s="203">
        <v>90.185000000000002</v>
      </c>
      <c r="I292" s="204"/>
      <c r="J292" s="200"/>
      <c r="K292" s="200"/>
      <c r="L292" s="205"/>
      <c r="M292" s="206"/>
      <c r="N292" s="207"/>
      <c r="O292" s="207"/>
      <c r="P292" s="207"/>
      <c r="Q292" s="207"/>
      <c r="R292" s="207"/>
      <c r="S292" s="207"/>
      <c r="T292" s="208"/>
      <c r="AT292" s="209" t="s">
        <v>168</v>
      </c>
      <c r="AU292" s="209" t="s">
        <v>83</v>
      </c>
      <c r="AV292" s="13" t="s">
        <v>83</v>
      </c>
      <c r="AW292" s="13" t="s">
        <v>35</v>
      </c>
      <c r="AX292" s="13" t="s">
        <v>81</v>
      </c>
      <c r="AY292" s="209" t="s">
        <v>143</v>
      </c>
    </row>
    <row r="293" spans="1:65" s="2" customFormat="1" ht="24.2" customHeight="1">
      <c r="A293" s="35"/>
      <c r="B293" s="36"/>
      <c r="C293" s="179" t="s">
        <v>462</v>
      </c>
      <c r="D293" s="179" t="s">
        <v>145</v>
      </c>
      <c r="E293" s="180" t="s">
        <v>470</v>
      </c>
      <c r="F293" s="181" t="s">
        <v>471</v>
      </c>
      <c r="G293" s="182" t="s">
        <v>245</v>
      </c>
      <c r="H293" s="183">
        <v>180.37</v>
      </c>
      <c r="I293" s="184"/>
      <c r="J293" s="185">
        <f>ROUND(I293*H293,2)</f>
        <v>0</v>
      </c>
      <c r="K293" s="181" t="s">
        <v>149</v>
      </c>
      <c r="L293" s="40"/>
      <c r="M293" s="186" t="s">
        <v>19</v>
      </c>
      <c r="N293" s="187" t="s">
        <v>45</v>
      </c>
      <c r="O293" s="65"/>
      <c r="P293" s="188">
        <f>O293*H293</f>
        <v>0</v>
      </c>
      <c r="Q293" s="188">
        <v>0</v>
      </c>
      <c r="R293" s="188">
        <f>Q293*H293</f>
        <v>0</v>
      </c>
      <c r="S293" s="188">
        <v>0</v>
      </c>
      <c r="T293" s="189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90" t="s">
        <v>150</v>
      </c>
      <c r="AT293" s="190" t="s">
        <v>145</v>
      </c>
      <c r="AU293" s="190" t="s">
        <v>83</v>
      </c>
      <c r="AY293" s="18" t="s">
        <v>143</v>
      </c>
      <c r="BE293" s="191">
        <f>IF(N293="základní",J293,0)</f>
        <v>0</v>
      </c>
      <c r="BF293" s="191">
        <f>IF(N293="snížená",J293,0)</f>
        <v>0</v>
      </c>
      <c r="BG293" s="191">
        <f>IF(N293="zákl. přenesená",J293,0)</f>
        <v>0</v>
      </c>
      <c r="BH293" s="191">
        <f>IF(N293="sníž. přenesená",J293,0)</f>
        <v>0</v>
      </c>
      <c r="BI293" s="191">
        <f>IF(N293="nulová",J293,0)</f>
        <v>0</v>
      </c>
      <c r="BJ293" s="18" t="s">
        <v>81</v>
      </c>
      <c r="BK293" s="191">
        <f>ROUND(I293*H293,2)</f>
        <v>0</v>
      </c>
      <c r="BL293" s="18" t="s">
        <v>150</v>
      </c>
      <c r="BM293" s="190" t="s">
        <v>835</v>
      </c>
    </row>
    <row r="294" spans="1:65" s="2" customFormat="1" ht="19.5">
      <c r="A294" s="35"/>
      <c r="B294" s="36"/>
      <c r="C294" s="37"/>
      <c r="D294" s="192" t="s">
        <v>152</v>
      </c>
      <c r="E294" s="37"/>
      <c r="F294" s="193" t="s">
        <v>473</v>
      </c>
      <c r="G294" s="37"/>
      <c r="H294" s="37"/>
      <c r="I294" s="194"/>
      <c r="J294" s="37"/>
      <c r="K294" s="37"/>
      <c r="L294" s="40"/>
      <c r="M294" s="195"/>
      <c r="N294" s="196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152</v>
      </c>
      <c r="AU294" s="18" t="s">
        <v>83</v>
      </c>
    </row>
    <row r="295" spans="1:65" s="2" customFormat="1" ht="11.25">
      <c r="A295" s="35"/>
      <c r="B295" s="36"/>
      <c r="C295" s="37"/>
      <c r="D295" s="197" t="s">
        <v>154</v>
      </c>
      <c r="E295" s="37"/>
      <c r="F295" s="198" t="s">
        <v>474</v>
      </c>
      <c r="G295" s="37"/>
      <c r="H295" s="37"/>
      <c r="I295" s="194"/>
      <c r="J295" s="37"/>
      <c r="K295" s="37"/>
      <c r="L295" s="40"/>
      <c r="M295" s="195"/>
      <c r="N295" s="196"/>
      <c r="O295" s="65"/>
      <c r="P295" s="65"/>
      <c r="Q295" s="65"/>
      <c r="R295" s="65"/>
      <c r="S295" s="65"/>
      <c r="T295" s="66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154</v>
      </c>
      <c r="AU295" s="18" t="s">
        <v>83</v>
      </c>
    </row>
    <row r="296" spans="1:65" s="2" customFormat="1" ht="29.25">
      <c r="A296" s="35"/>
      <c r="B296" s="36"/>
      <c r="C296" s="37"/>
      <c r="D296" s="192" t="s">
        <v>183</v>
      </c>
      <c r="E296" s="37"/>
      <c r="F296" s="210" t="s">
        <v>836</v>
      </c>
      <c r="G296" s="37"/>
      <c r="H296" s="37"/>
      <c r="I296" s="194"/>
      <c r="J296" s="37"/>
      <c r="K296" s="37"/>
      <c r="L296" s="40"/>
      <c r="M296" s="195"/>
      <c r="N296" s="196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183</v>
      </c>
      <c r="AU296" s="18" t="s">
        <v>83</v>
      </c>
    </row>
    <row r="297" spans="1:65" s="13" customFormat="1" ht="11.25">
      <c r="B297" s="199"/>
      <c r="C297" s="200"/>
      <c r="D297" s="192" t="s">
        <v>168</v>
      </c>
      <c r="E297" s="201" t="s">
        <v>19</v>
      </c>
      <c r="F297" s="202" t="s">
        <v>837</v>
      </c>
      <c r="G297" s="200"/>
      <c r="H297" s="203">
        <v>180.37</v>
      </c>
      <c r="I297" s="204"/>
      <c r="J297" s="200"/>
      <c r="K297" s="200"/>
      <c r="L297" s="205"/>
      <c r="M297" s="206"/>
      <c r="N297" s="207"/>
      <c r="O297" s="207"/>
      <c r="P297" s="207"/>
      <c r="Q297" s="207"/>
      <c r="R297" s="207"/>
      <c r="S297" s="207"/>
      <c r="T297" s="208"/>
      <c r="AT297" s="209" t="s">
        <v>168</v>
      </c>
      <c r="AU297" s="209" t="s">
        <v>83</v>
      </c>
      <c r="AV297" s="13" t="s">
        <v>83</v>
      </c>
      <c r="AW297" s="13" t="s">
        <v>35</v>
      </c>
      <c r="AX297" s="13" t="s">
        <v>81</v>
      </c>
      <c r="AY297" s="209" t="s">
        <v>143</v>
      </c>
    </row>
    <row r="298" spans="1:65" s="12" customFormat="1" ht="22.9" customHeight="1">
      <c r="B298" s="163"/>
      <c r="C298" s="164"/>
      <c r="D298" s="165" t="s">
        <v>73</v>
      </c>
      <c r="E298" s="177" t="s">
        <v>476</v>
      </c>
      <c r="F298" s="177" t="s">
        <v>477</v>
      </c>
      <c r="G298" s="164"/>
      <c r="H298" s="164"/>
      <c r="I298" s="167"/>
      <c r="J298" s="178">
        <f>BK298</f>
        <v>0</v>
      </c>
      <c r="K298" s="164"/>
      <c r="L298" s="169"/>
      <c r="M298" s="170"/>
      <c r="N298" s="171"/>
      <c r="O298" s="171"/>
      <c r="P298" s="172">
        <f>SUM(P299:P304)</f>
        <v>0</v>
      </c>
      <c r="Q298" s="171"/>
      <c r="R298" s="172">
        <f>SUM(R299:R304)</f>
        <v>0</v>
      </c>
      <c r="S298" s="171"/>
      <c r="T298" s="173">
        <f>SUM(T299:T304)</f>
        <v>0</v>
      </c>
      <c r="AR298" s="174" t="s">
        <v>81</v>
      </c>
      <c r="AT298" s="175" t="s">
        <v>73</v>
      </c>
      <c r="AU298" s="175" t="s">
        <v>81</v>
      </c>
      <c r="AY298" s="174" t="s">
        <v>143</v>
      </c>
      <c r="BK298" s="176">
        <f>SUM(BK299:BK304)</f>
        <v>0</v>
      </c>
    </row>
    <row r="299" spans="1:65" s="2" customFormat="1" ht="24.2" customHeight="1">
      <c r="A299" s="35"/>
      <c r="B299" s="36"/>
      <c r="C299" s="179" t="s">
        <v>469</v>
      </c>
      <c r="D299" s="179" t="s">
        <v>145</v>
      </c>
      <c r="E299" s="180" t="s">
        <v>479</v>
      </c>
      <c r="F299" s="181" t="s">
        <v>480</v>
      </c>
      <c r="G299" s="182" t="s">
        <v>245</v>
      </c>
      <c r="H299" s="183">
        <v>254.41499999999999</v>
      </c>
      <c r="I299" s="184"/>
      <c r="J299" s="185">
        <f>ROUND(I299*H299,2)</f>
        <v>0</v>
      </c>
      <c r="K299" s="181" t="s">
        <v>149</v>
      </c>
      <c r="L299" s="40"/>
      <c r="M299" s="186" t="s">
        <v>19</v>
      </c>
      <c r="N299" s="187" t="s">
        <v>45</v>
      </c>
      <c r="O299" s="65"/>
      <c r="P299" s="188">
        <f>O299*H299</f>
        <v>0</v>
      </c>
      <c r="Q299" s="188">
        <v>0</v>
      </c>
      <c r="R299" s="188">
        <f>Q299*H299</f>
        <v>0</v>
      </c>
      <c r="S299" s="188">
        <v>0</v>
      </c>
      <c r="T299" s="189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90" t="s">
        <v>150</v>
      </c>
      <c r="AT299" s="190" t="s">
        <v>145</v>
      </c>
      <c r="AU299" s="190" t="s">
        <v>83</v>
      </c>
      <c r="AY299" s="18" t="s">
        <v>143</v>
      </c>
      <c r="BE299" s="191">
        <f>IF(N299="základní",J299,0)</f>
        <v>0</v>
      </c>
      <c r="BF299" s="191">
        <f>IF(N299="snížená",J299,0)</f>
        <v>0</v>
      </c>
      <c r="BG299" s="191">
        <f>IF(N299="zákl. přenesená",J299,0)</f>
        <v>0</v>
      </c>
      <c r="BH299" s="191">
        <f>IF(N299="sníž. přenesená",J299,0)</f>
        <v>0</v>
      </c>
      <c r="BI299" s="191">
        <f>IF(N299="nulová",J299,0)</f>
        <v>0</v>
      </c>
      <c r="BJ299" s="18" t="s">
        <v>81</v>
      </c>
      <c r="BK299" s="191">
        <f>ROUND(I299*H299,2)</f>
        <v>0</v>
      </c>
      <c r="BL299" s="18" t="s">
        <v>150</v>
      </c>
      <c r="BM299" s="190" t="s">
        <v>838</v>
      </c>
    </row>
    <row r="300" spans="1:65" s="2" customFormat="1" ht="29.25">
      <c r="A300" s="35"/>
      <c r="B300" s="36"/>
      <c r="C300" s="37"/>
      <c r="D300" s="192" t="s">
        <v>152</v>
      </c>
      <c r="E300" s="37"/>
      <c r="F300" s="193" t="s">
        <v>482</v>
      </c>
      <c r="G300" s="37"/>
      <c r="H300" s="37"/>
      <c r="I300" s="194"/>
      <c r="J300" s="37"/>
      <c r="K300" s="37"/>
      <c r="L300" s="40"/>
      <c r="M300" s="195"/>
      <c r="N300" s="196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152</v>
      </c>
      <c r="AU300" s="18" t="s">
        <v>83</v>
      </c>
    </row>
    <row r="301" spans="1:65" s="2" customFormat="1" ht="11.25">
      <c r="A301" s="35"/>
      <c r="B301" s="36"/>
      <c r="C301" s="37"/>
      <c r="D301" s="197" t="s">
        <v>154</v>
      </c>
      <c r="E301" s="37"/>
      <c r="F301" s="198" t="s">
        <v>483</v>
      </c>
      <c r="G301" s="37"/>
      <c r="H301" s="37"/>
      <c r="I301" s="194"/>
      <c r="J301" s="37"/>
      <c r="K301" s="37"/>
      <c r="L301" s="40"/>
      <c r="M301" s="195"/>
      <c r="N301" s="196"/>
      <c r="O301" s="65"/>
      <c r="P301" s="65"/>
      <c r="Q301" s="65"/>
      <c r="R301" s="65"/>
      <c r="S301" s="65"/>
      <c r="T301" s="66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154</v>
      </c>
      <c r="AU301" s="18" t="s">
        <v>83</v>
      </c>
    </row>
    <row r="302" spans="1:65" s="2" customFormat="1" ht="33" customHeight="1">
      <c r="A302" s="35"/>
      <c r="B302" s="36"/>
      <c r="C302" s="179" t="s">
        <v>478</v>
      </c>
      <c r="D302" s="179" t="s">
        <v>145</v>
      </c>
      <c r="E302" s="180" t="s">
        <v>486</v>
      </c>
      <c r="F302" s="181" t="s">
        <v>487</v>
      </c>
      <c r="G302" s="182" t="s">
        <v>245</v>
      </c>
      <c r="H302" s="183">
        <v>254.41499999999999</v>
      </c>
      <c r="I302" s="184"/>
      <c r="J302" s="185">
        <f>ROUND(I302*H302,2)</f>
        <v>0</v>
      </c>
      <c r="K302" s="181" t="s">
        <v>149</v>
      </c>
      <c r="L302" s="40"/>
      <c r="M302" s="186" t="s">
        <v>19</v>
      </c>
      <c r="N302" s="187" t="s">
        <v>45</v>
      </c>
      <c r="O302" s="65"/>
      <c r="P302" s="188">
        <f>O302*H302</f>
        <v>0</v>
      </c>
      <c r="Q302" s="188">
        <v>0</v>
      </c>
      <c r="R302" s="188">
        <f>Q302*H302</f>
        <v>0</v>
      </c>
      <c r="S302" s="188">
        <v>0</v>
      </c>
      <c r="T302" s="189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90" t="s">
        <v>150</v>
      </c>
      <c r="AT302" s="190" t="s">
        <v>145</v>
      </c>
      <c r="AU302" s="190" t="s">
        <v>83</v>
      </c>
      <c r="AY302" s="18" t="s">
        <v>143</v>
      </c>
      <c r="BE302" s="191">
        <f>IF(N302="základní",J302,0)</f>
        <v>0</v>
      </c>
      <c r="BF302" s="191">
        <f>IF(N302="snížená",J302,0)</f>
        <v>0</v>
      </c>
      <c r="BG302" s="191">
        <f>IF(N302="zákl. přenesená",J302,0)</f>
        <v>0</v>
      </c>
      <c r="BH302" s="191">
        <f>IF(N302="sníž. přenesená",J302,0)</f>
        <v>0</v>
      </c>
      <c r="BI302" s="191">
        <f>IF(N302="nulová",J302,0)</f>
        <v>0</v>
      </c>
      <c r="BJ302" s="18" t="s">
        <v>81</v>
      </c>
      <c r="BK302" s="191">
        <f>ROUND(I302*H302,2)</f>
        <v>0</v>
      </c>
      <c r="BL302" s="18" t="s">
        <v>150</v>
      </c>
      <c r="BM302" s="190" t="s">
        <v>839</v>
      </c>
    </row>
    <row r="303" spans="1:65" s="2" customFormat="1" ht="29.25">
      <c r="A303" s="35"/>
      <c r="B303" s="36"/>
      <c r="C303" s="37"/>
      <c r="D303" s="192" t="s">
        <v>152</v>
      </c>
      <c r="E303" s="37"/>
      <c r="F303" s="193" t="s">
        <v>489</v>
      </c>
      <c r="G303" s="37"/>
      <c r="H303" s="37"/>
      <c r="I303" s="194"/>
      <c r="J303" s="37"/>
      <c r="K303" s="37"/>
      <c r="L303" s="40"/>
      <c r="M303" s="195"/>
      <c r="N303" s="196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152</v>
      </c>
      <c r="AU303" s="18" t="s">
        <v>83</v>
      </c>
    </row>
    <row r="304" spans="1:65" s="2" customFormat="1" ht="11.25">
      <c r="A304" s="35"/>
      <c r="B304" s="36"/>
      <c r="C304" s="37"/>
      <c r="D304" s="197" t="s">
        <v>154</v>
      </c>
      <c r="E304" s="37"/>
      <c r="F304" s="198" t="s">
        <v>490</v>
      </c>
      <c r="G304" s="37"/>
      <c r="H304" s="37"/>
      <c r="I304" s="194"/>
      <c r="J304" s="37"/>
      <c r="K304" s="37"/>
      <c r="L304" s="40"/>
      <c r="M304" s="195"/>
      <c r="N304" s="196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154</v>
      </c>
      <c r="AU304" s="18" t="s">
        <v>83</v>
      </c>
    </row>
    <row r="305" spans="1:65" s="12" customFormat="1" ht="25.9" customHeight="1">
      <c r="B305" s="163"/>
      <c r="C305" s="164"/>
      <c r="D305" s="165" t="s">
        <v>73</v>
      </c>
      <c r="E305" s="166" t="s">
        <v>491</v>
      </c>
      <c r="F305" s="166" t="s">
        <v>492</v>
      </c>
      <c r="G305" s="164"/>
      <c r="H305" s="164"/>
      <c r="I305" s="167"/>
      <c r="J305" s="168">
        <f>BK305</f>
        <v>0</v>
      </c>
      <c r="K305" s="164"/>
      <c r="L305" s="169"/>
      <c r="M305" s="170"/>
      <c r="N305" s="171"/>
      <c r="O305" s="171"/>
      <c r="P305" s="172">
        <f>P306</f>
        <v>0</v>
      </c>
      <c r="Q305" s="171"/>
      <c r="R305" s="172">
        <f>R306</f>
        <v>0.17699999999999999</v>
      </c>
      <c r="S305" s="171"/>
      <c r="T305" s="173">
        <f>T306</f>
        <v>0</v>
      </c>
      <c r="AR305" s="174" t="s">
        <v>83</v>
      </c>
      <c r="AT305" s="175" t="s">
        <v>73</v>
      </c>
      <c r="AU305" s="175" t="s">
        <v>74</v>
      </c>
      <c r="AY305" s="174" t="s">
        <v>143</v>
      </c>
      <c r="BK305" s="176">
        <f>BK306</f>
        <v>0</v>
      </c>
    </row>
    <row r="306" spans="1:65" s="12" customFormat="1" ht="22.9" customHeight="1">
      <c r="B306" s="163"/>
      <c r="C306" s="164"/>
      <c r="D306" s="165" t="s">
        <v>73</v>
      </c>
      <c r="E306" s="177" t="s">
        <v>493</v>
      </c>
      <c r="F306" s="177" t="s">
        <v>494</v>
      </c>
      <c r="G306" s="164"/>
      <c r="H306" s="164"/>
      <c r="I306" s="167"/>
      <c r="J306" s="178">
        <f>BK306</f>
        <v>0</v>
      </c>
      <c r="K306" s="164"/>
      <c r="L306" s="169"/>
      <c r="M306" s="170"/>
      <c r="N306" s="171"/>
      <c r="O306" s="171"/>
      <c r="P306" s="172">
        <f>SUM(P307:P320)</f>
        <v>0</v>
      </c>
      <c r="Q306" s="171"/>
      <c r="R306" s="172">
        <f>SUM(R307:R320)</f>
        <v>0.17699999999999999</v>
      </c>
      <c r="S306" s="171"/>
      <c r="T306" s="173">
        <f>SUM(T307:T320)</f>
        <v>0</v>
      </c>
      <c r="AR306" s="174" t="s">
        <v>83</v>
      </c>
      <c r="AT306" s="175" t="s">
        <v>73</v>
      </c>
      <c r="AU306" s="175" t="s">
        <v>81</v>
      </c>
      <c r="AY306" s="174" t="s">
        <v>143</v>
      </c>
      <c r="BK306" s="176">
        <f>SUM(BK307:BK320)</f>
        <v>0</v>
      </c>
    </row>
    <row r="307" spans="1:65" s="2" customFormat="1" ht="24.2" customHeight="1">
      <c r="A307" s="35"/>
      <c r="B307" s="36"/>
      <c r="C307" s="179" t="s">
        <v>485</v>
      </c>
      <c r="D307" s="179" t="s">
        <v>145</v>
      </c>
      <c r="E307" s="180" t="s">
        <v>496</v>
      </c>
      <c r="F307" s="181" t="s">
        <v>497</v>
      </c>
      <c r="G307" s="182" t="s">
        <v>148</v>
      </c>
      <c r="H307" s="183">
        <v>72.072000000000003</v>
      </c>
      <c r="I307" s="184"/>
      <c r="J307" s="185">
        <f>ROUND(I307*H307,2)</f>
        <v>0</v>
      </c>
      <c r="K307" s="181" t="s">
        <v>149</v>
      </c>
      <c r="L307" s="40"/>
      <c r="M307" s="186" t="s">
        <v>19</v>
      </c>
      <c r="N307" s="187" t="s">
        <v>45</v>
      </c>
      <c r="O307" s="65"/>
      <c r="P307" s="188">
        <f>O307*H307</f>
        <v>0</v>
      </c>
      <c r="Q307" s="188">
        <v>0</v>
      </c>
      <c r="R307" s="188">
        <f>Q307*H307</f>
        <v>0</v>
      </c>
      <c r="S307" s="188">
        <v>0</v>
      </c>
      <c r="T307" s="189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90" t="s">
        <v>257</v>
      </c>
      <c r="AT307" s="190" t="s">
        <v>145</v>
      </c>
      <c r="AU307" s="190" t="s">
        <v>83</v>
      </c>
      <c r="AY307" s="18" t="s">
        <v>143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8" t="s">
        <v>81</v>
      </c>
      <c r="BK307" s="191">
        <f>ROUND(I307*H307,2)</f>
        <v>0</v>
      </c>
      <c r="BL307" s="18" t="s">
        <v>257</v>
      </c>
      <c r="BM307" s="190" t="s">
        <v>840</v>
      </c>
    </row>
    <row r="308" spans="1:65" s="2" customFormat="1" ht="19.5">
      <c r="A308" s="35"/>
      <c r="B308" s="36"/>
      <c r="C308" s="37"/>
      <c r="D308" s="192" t="s">
        <v>152</v>
      </c>
      <c r="E308" s="37"/>
      <c r="F308" s="193" t="s">
        <v>499</v>
      </c>
      <c r="G308" s="37"/>
      <c r="H308" s="37"/>
      <c r="I308" s="194"/>
      <c r="J308" s="37"/>
      <c r="K308" s="37"/>
      <c r="L308" s="40"/>
      <c r="M308" s="195"/>
      <c r="N308" s="196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152</v>
      </c>
      <c r="AU308" s="18" t="s">
        <v>83</v>
      </c>
    </row>
    <row r="309" spans="1:65" s="2" customFormat="1" ht="11.25">
      <c r="A309" s="35"/>
      <c r="B309" s="36"/>
      <c r="C309" s="37"/>
      <c r="D309" s="197" t="s">
        <v>154</v>
      </c>
      <c r="E309" s="37"/>
      <c r="F309" s="198" t="s">
        <v>500</v>
      </c>
      <c r="G309" s="37"/>
      <c r="H309" s="37"/>
      <c r="I309" s="194"/>
      <c r="J309" s="37"/>
      <c r="K309" s="37"/>
      <c r="L309" s="40"/>
      <c r="M309" s="195"/>
      <c r="N309" s="196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154</v>
      </c>
      <c r="AU309" s="18" t="s">
        <v>83</v>
      </c>
    </row>
    <row r="310" spans="1:65" s="2" customFormat="1" ht="19.5">
      <c r="A310" s="35"/>
      <c r="B310" s="36"/>
      <c r="C310" s="37"/>
      <c r="D310" s="192" t="s">
        <v>183</v>
      </c>
      <c r="E310" s="37"/>
      <c r="F310" s="210" t="s">
        <v>501</v>
      </c>
      <c r="G310" s="37"/>
      <c r="H310" s="37"/>
      <c r="I310" s="194"/>
      <c r="J310" s="37"/>
      <c r="K310" s="37"/>
      <c r="L310" s="40"/>
      <c r="M310" s="195"/>
      <c r="N310" s="196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183</v>
      </c>
      <c r="AU310" s="18" t="s">
        <v>83</v>
      </c>
    </row>
    <row r="311" spans="1:65" s="13" customFormat="1" ht="11.25">
      <c r="B311" s="199"/>
      <c r="C311" s="200"/>
      <c r="D311" s="192" t="s">
        <v>168</v>
      </c>
      <c r="E311" s="201" t="s">
        <v>19</v>
      </c>
      <c r="F311" s="202" t="s">
        <v>841</v>
      </c>
      <c r="G311" s="200"/>
      <c r="H311" s="203">
        <v>72.072000000000003</v>
      </c>
      <c r="I311" s="204"/>
      <c r="J311" s="200"/>
      <c r="K311" s="200"/>
      <c r="L311" s="205"/>
      <c r="M311" s="206"/>
      <c r="N311" s="207"/>
      <c r="O311" s="207"/>
      <c r="P311" s="207"/>
      <c r="Q311" s="207"/>
      <c r="R311" s="207"/>
      <c r="S311" s="207"/>
      <c r="T311" s="208"/>
      <c r="AT311" s="209" t="s">
        <v>168</v>
      </c>
      <c r="AU311" s="209" t="s">
        <v>83</v>
      </c>
      <c r="AV311" s="13" t="s">
        <v>83</v>
      </c>
      <c r="AW311" s="13" t="s">
        <v>35</v>
      </c>
      <c r="AX311" s="13" t="s">
        <v>81</v>
      </c>
      <c r="AY311" s="209" t="s">
        <v>143</v>
      </c>
    </row>
    <row r="312" spans="1:65" s="2" customFormat="1" ht="16.5" customHeight="1">
      <c r="A312" s="35"/>
      <c r="B312" s="36"/>
      <c r="C312" s="222" t="s">
        <v>495</v>
      </c>
      <c r="D312" s="222" t="s">
        <v>258</v>
      </c>
      <c r="E312" s="223" t="s">
        <v>504</v>
      </c>
      <c r="F312" s="224" t="s">
        <v>505</v>
      </c>
      <c r="G312" s="225" t="s">
        <v>245</v>
      </c>
      <c r="H312" s="226">
        <v>2.9000000000000001E-2</v>
      </c>
      <c r="I312" s="227"/>
      <c r="J312" s="228">
        <f>ROUND(I312*H312,2)</f>
        <v>0</v>
      </c>
      <c r="K312" s="224" t="s">
        <v>149</v>
      </c>
      <c r="L312" s="229"/>
      <c r="M312" s="230" t="s">
        <v>19</v>
      </c>
      <c r="N312" s="231" t="s">
        <v>45</v>
      </c>
      <c r="O312" s="65"/>
      <c r="P312" s="188">
        <f>O312*H312</f>
        <v>0</v>
      </c>
      <c r="Q312" s="188">
        <v>1</v>
      </c>
      <c r="R312" s="188">
        <f>Q312*H312</f>
        <v>2.9000000000000001E-2</v>
      </c>
      <c r="S312" s="188">
        <v>0</v>
      </c>
      <c r="T312" s="189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90" t="s">
        <v>367</v>
      </c>
      <c r="AT312" s="190" t="s">
        <v>258</v>
      </c>
      <c r="AU312" s="190" t="s">
        <v>83</v>
      </c>
      <c r="AY312" s="18" t="s">
        <v>143</v>
      </c>
      <c r="BE312" s="191">
        <f>IF(N312="základní",J312,0)</f>
        <v>0</v>
      </c>
      <c r="BF312" s="191">
        <f>IF(N312="snížená",J312,0)</f>
        <v>0</v>
      </c>
      <c r="BG312" s="191">
        <f>IF(N312="zákl. přenesená",J312,0)</f>
        <v>0</v>
      </c>
      <c r="BH312" s="191">
        <f>IF(N312="sníž. přenesená",J312,0)</f>
        <v>0</v>
      </c>
      <c r="BI312" s="191">
        <f>IF(N312="nulová",J312,0)</f>
        <v>0</v>
      </c>
      <c r="BJ312" s="18" t="s">
        <v>81</v>
      </c>
      <c r="BK312" s="191">
        <f>ROUND(I312*H312,2)</f>
        <v>0</v>
      </c>
      <c r="BL312" s="18" t="s">
        <v>257</v>
      </c>
      <c r="BM312" s="190" t="s">
        <v>842</v>
      </c>
    </row>
    <row r="313" spans="1:65" s="2" customFormat="1" ht="11.25">
      <c r="A313" s="35"/>
      <c r="B313" s="36"/>
      <c r="C313" s="37"/>
      <c r="D313" s="192" t="s">
        <v>152</v>
      </c>
      <c r="E313" s="37"/>
      <c r="F313" s="193" t="s">
        <v>505</v>
      </c>
      <c r="G313" s="37"/>
      <c r="H313" s="37"/>
      <c r="I313" s="194"/>
      <c r="J313" s="37"/>
      <c r="K313" s="37"/>
      <c r="L313" s="40"/>
      <c r="M313" s="195"/>
      <c r="N313" s="196"/>
      <c r="O313" s="65"/>
      <c r="P313" s="65"/>
      <c r="Q313" s="65"/>
      <c r="R313" s="65"/>
      <c r="S313" s="65"/>
      <c r="T313" s="66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152</v>
      </c>
      <c r="AU313" s="18" t="s">
        <v>83</v>
      </c>
    </row>
    <row r="314" spans="1:65" s="2" customFormat="1" ht="24.2" customHeight="1">
      <c r="A314" s="35"/>
      <c r="B314" s="36"/>
      <c r="C314" s="179" t="s">
        <v>503</v>
      </c>
      <c r="D314" s="179" t="s">
        <v>145</v>
      </c>
      <c r="E314" s="180" t="s">
        <v>508</v>
      </c>
      <c r="F314" s="181" t="s">
        <v>509</v>
      </c>
      <c r="G314" s="182" t="s">
        <v>148</v>
      </c>
      <c r="H314" s="183">
        <v>144.14400000000001</v>
      </c>
      <c r="I314" s="184"/>
      <c r="J314" s="185">
        <f>ROUND(I314*H314,2)</f>
        <v>0</v>
      </c>
      <c r="K314" s="181" t="s">
        <v>149</v>
      </c>
      <c r="L314" s="40"/>
      <c r="M314" s="186" t="s">
        <v>19</v>
      </c>
      <c r="N314" s="187" t="s">
        <v>45</v>
      </c>
      <c r="O314" s="65"/>
      <c r="P314" s="188">
        <f>O314*H314</f>
        <v>0</v>
      </c>
      <c r="Q314" s="188">
        <v>0</v>
      </c>
      <c r="R314" s="188">
        <f>Q314*H314</f>
        <v>0</v>
      </c>
      <c r="S314" s="188">
        <v>0</v>
      </c>
      <c r="T314" s="189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90" t="s">
        <v>257</v>
      </c>
      <c r="AT314" s="190" t="s">
        <v>145</v>
      </c>
      <c r="AU314" s="190" t="s">
        <v>83</v>
      </c>
      <c r="AY314" s="18" t="s">
        <v>143</v>
      </c>
      <c r="BE314" s="191">
        <f>IF(N314="základní",J314,0)</f>
        <v>0</v>
      </c>
      <c r="BF314" s="191">
        <f>IF(N314="snížená",J314,0)</f>
        <v>0</v>
      </c>
      <c r="BG314" s="191">
        <f>IF(N314="zákl. přenesená",J314,0)</f>
        <v>0</v>
      </c>
      <c r="BH314" s="191">
        <f>IF(N314="sníž. přenesená",J314,0)</f>
        <v>0</v>
      </c>
      <c r="BI314" s="191">
        <f>IF(N314="nulová",J314,0)</f>
        <v>0</v>
      </c>
      <c r="BJ314" s="18" t="s">
        <v>81</v>
      </c>
      <c r="BK314" s="191">
        <f>ROUND(I314*H314,2)</f>
        <v>0</v>
      </c>
      <c r="BL314" s="18" t="s">
        <v>257</v>
      </c>
      <c r="BM314" s="190" t="s">
        <v>843</v>
      </c>
    </row>
    <row r="315" spans="1:65" s="2" customFormat="1" ht="19.5">
      <c r="A315" s="35"/>
      <c r="B315" s="36"/>
      <c r="C315" s="37"/>
      <c r="D315" s="192" t="s">
        <v>152</v>
      </c>
      <c r="E315" s="37"/>
      <c r="F315" s="193" t="s">
        <v>511</v>
      </c>
      <c r="G315" s="37"/>
      <c r="H315" s="37"/>
      <c r="I315" s="194"/>
      <c r="J315" s="37"/>
      <c r="K315" s="37"/>
      <c r="L315" s="40"/>
      <c r="M315" s="195"/>
      <c r="N315" s="196"/>
      <c r="O315" s="65"/>
      <c r="P315" s="65"/>
      <c r="Q315" s="65"/>
      <c r="R315" s="65"/>
      <c r="S315" s="65"/>
      <c r="T315" s="66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152</v>
      </c>
      <c r="AU315" s="18" t="s">
        <v>83</v>
      </c>
    </row>
    <row r="316" spans="1:65" s="2" customFormat="1" ht="11.25">
      <c r="A316" s="35"/>
      <c r="B316" s="36"/>
      <c r="C316" s="37"/>
      <c r="D316" s="197" t="s">
        <v>154</v>
      </c>
      <c r="E316" s="37"/>
      <c r="F316" s="198" t="s">
        <v>512</v>
      </c>
      <c r="G316" s="37"/>
      <c r="H316" s="37"/>
      <c r="I316" s="194"/>
      <c r="J316" s="37"/>
      <c r="K316" s="37"/>
      <c r="L316" s="40"/>
      <c r="M316" s="195"/>
      <c r="N316" s="196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154</v>
      </c>
      <c r="AU316" s="18" t="s">
        <v>83</v>
      </c>
    </row>
    <row r="317" spans="1:65" s="2" customFormat="1" ht="19.5">
      <c r="A317" s="35"/>
      <c r="B317" s="36"/>
      <c r="C317" s="37"/>
      <c r="D317" s="192" t="s">
        <v>183</v>
      </c>
      <c r="E317" s="37"/>
      <c r="F317" s="210" t="s">
        <v>513</v>
      </c>
      <c r="G317" s="37"/>
      <c r="H317" s="37"/>
      <c r="I317" s="194"/>
      <c r="J317" s="37"/>
      <c r="K317" s="37"/>
      <c r="L317" s="40"/>
      <c r="M317" s="195"/>
      <c r="N317" s="196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183</v>
      </c>
      <c r="AU317" s="18" t="s">
        <v>83</v>
      </c>
    </row>
    <row r="318" spans="1:65" s="13" customFormat="1" ht="11.25">
      <c r="B318" s="199"/>
      <c r="C318" s="200"/>
      <c r="D318" s="192" t="s">
        <v>168</v>
      </c>
      <c r="E318" s="201" t="s">
        <v>19</v>
      </c>
      <c r="F318" s="202" t="s">
        <v>844</v>
      </c>
      <c r="G318" s="200"/>
      <c r="H318" s="203">
        <v>144.14400000000001</v>
      </c>
      <c r="I318" s="204"/>
      <c r="J318" s="200"/>
      <c r="K318" s="200"/>
      <c r="L318" s="205"/>
      <c r="M318" s="206"/>
      <c r="N318" s="207"/>
      <c r="O318" s="207"/>
      <c r="P318" s="207"/>
      <c r="Q318" s="207"/>
      <c r="R318" s="207"/>
      <c r="S318" s="207"/>
      <c r="T318" s="208"/>
      <c r="AT318" s="209" t="s">
        <v>168</v>
      </c>
      <c r="AU318" s="209" t="s">
        <v>83</v>
      </c>
      <c r="AV318" s="13" t="s">
        <v>83</v>
      </c>
      <c r="AW318" s="13" t="s">
        <v>35</v>
      </c>
      <c r="AX318" s="13" t="s">
        <v>81</v>
      </c>
      <c r="AY318" s="209" t="s">
        <v>143</v>
      </c>
    </row>
    <row r="319" spans="1:65" s="2" customFormat="1" ht="16.5" customHeight="1">
      <c r="A319" s="35"/>
      <c r="B319" s="36"/>
      <c r="C319" s="222" t="s">
        <v>507</v>
      </c>
      <c r="D319" s="222" t="s">
        <v>258</v>
      </c>
      <c r="E319" s="223" t="s">
        <v>516</v>
      </c>
      <c r="F319" s="224" t="s">
        <v>517</v>
      </c>
      <c r="G319" s="225" t="s">
        <v>245</v>
      </c>
      <c r="H319" s="226">
        <v>0.14799999999999999</v>
      </c>
      <c r="I319" s="227"/>
      <c r="J319" s="228">
        <f>ROUND(I319*H319,2)</f>
        <v>0</v>
      </c>
      <c r="K319" s="224" t="s">
        <v>149</v>
      </c>
      <c r="L319" s="229"/>
      <c r="M319" s="230" t="s">
        <v>19</v>
      </c>
      <c r="N319" s="231" t="s">
        <v>45</v>
      </c>
      <c r="O319" s="65"/>
      <c r="P319" s="188">
        <f>O319*H319</f>
        <v>0</v>
      </c>
      <c r="Q319" s="188">
        <v>1</v>
      </c>
      <c r="R319" s="188">
        <f>Q319*H319</f>
        <v>0.14799999999999999</v>
      </c>
      <c r="S319" s="188">
        <v>0</v>
      </c>
      <c r="T319" s="189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90" t="s">
        <v>367</v>
      </c>
      <c r="AT319" s="190" t="s">
        <v>258</v>
      </c>
      <c r="AU319" s="190" t="s">
        <v>83</v>
      </c>
      <c r="AY319" s="18" t="s">
        <v>143</v>
      </c>
      <c r="BE319" s="191">
        <f>IF(N319="základní",J319,0)</f>
        <v>0</v>
      </c>
      <c r="BF319" s="191">
        <f>IF(N319="snížená",J319,0)</f>
        <v>0</v>
      </c>
      <c r="BG319" s="191">
        <f>IF(N319="zákl. přenesená",J319,0)</f>
        <v>0</v>
      </c>
      <c r="BH319" s="191">
        <f>IF(N319="sníž. přenesená",J319,0)</f>
        <v>0</v>
      </c>
      <c r="BI319" s="191">
        <f>IF(N319="nulová",J319,0)</f>
        <v>0</v>
      </c>
      <c r="BJ319" s="18" t="s">
        <v>81</v>
      </c>
      <c r="BK319" s="191">
        <f>ROUND(I319*H319,2)</f>
        <v>0</v>
      </c>
      <c r="BL319" s="18" t="s">
        <v>257</v>
      </c>
      <c r="BM319" s="190" t="s">
        <v>845</v>
      </c>
    </row>
    <row r="320" spans="1:65" s="2" customFormat="1" ht="11.25">
      <c r="A320" s="35"/>
      <c r="B320" s="36"/>
      <c r="C320" s="37"/>
      <c r="D320" s="192" t="s">
        <v>152</v>
      </c>
      <c r="E320" s="37"/>
      <c r="F320" s="193" t="s">
        <v>517</v>
      </c>
      <c r="G320" s="37"/>
      <c r="H320" s="37"/>
      <c r="I320" s="194"/>
      <c r="J320" s="37"/>
      <c r="K320" s="37"/>
      <c r="L320" s="40"/>
      <c r="M320" s="195"/>
      <c r="N320" s="196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152</v>
      </c>
      <c r="AU320" s="18" t="s">
        <v>83</v>
      </c>
    </row>
    <row r="321" spans="1:65" s="12" customFormat="1" ht="25.9" customHeight="1">
      <c r="B321" s="163"/>
      <c r="C321" s="164"/>
      <c r="D321" s="165" t="s">
        <v>73</v>
      </c>
      <c r="E321" s="166" t="s">
        <v>258</v>
      </c>
      <c r="F321" s="166" t="s">
        <v>519</v>
      </c>
      <c r="G321" s="164"/>
      <c r="H321" s="164"/>
      <c r="I321" s="167"/>
      <c r="J321" s="168">
        <f>BK321</f>
        <v>0</v>
      </c>
      <c r="K321" s="164"/>
      <c r="L321" s="169"/>
      <c r="M321" s="170"/>
      <c r="N321" s="171"/>
      <c r="O321" s="171"/>
      <c r="P321" s="172">
        <f>P322+P343</f>
        <v>0</v>
      </c>
      <c r="Q321" s="171"/>
      <c r="R321" s="172">
        <f>R322+R343</f>
        <v>1.2671999999999999</v>
      </c>
      <c r="S321" s="171"/>
      <c r="T321" s="173">
        <f>T322+T343</f>
        <v>0</v>
      </c>
      <c r="AR321" s="174" t="s">
        <v>161</v>
      </c>
      <c r="AT321" s="175" t="s">
        <v>73</v>
      </c>
      <c r="AU321" s="175" t="s">
        <v>74</v>
      </c>
      <c r="AY321" s="174" t="s">
        <v>143</v>
      </c>
      <c r="BK321" s="176">
        <f>BK322+BK343</f>
        <v>0</v>
      </c>
    </row>
    <row r="322" spans="1:65" s="12" customFormat="1" ht="22.9" customHeight="1">
      <c r="B322" s="163"/>
      <c r="C322" s="164"/>
      <c r="D322" s="165" t="s">
        <v>73</v>
      </c>
      <c r="E322" s="177" t="s">
        <v>520</v>
      </c>
      <c r="F322" s="177" t="s">
        <v>521</v>
      </c>
      <c r="G322" s="164"/>
      <c r="H322" s="164"/>
      <c r="I322" s="167"/>
      <c r="J322" s="178">
        <f>BK322</f>
        <v>0</v>
      </c>
      <c r="K322" s="164"/>
      <c r="L322" s="169"/>
      <c r="M322" s="170"/>
      <c r="N322" s="171"/>
      <c r="O322" s="171"/>
      <c r="P322" s="172">
        <f>SUM(P323:P342)</f>
        <v>0</v>
      </c>
      <c r="Q322" s="171"/>
      <c r="R322" s="172">
        <f>SUM(R323:R342)</f>
        <v>0</v>
      </c>
      <c r="S322" s="171"/>
      <c r="T322" s="173">
        <f>SUM(T323:T342)</f>
        <v>0</v>
      </c>
      <c r="AR322" s="174" t="s">
        <v>161</v>
      </c>
      <c r="AT322" s="175" t="s">
        <v>73</v>
      </c>
      <c r="AU322" s="175" t="s">
        <v>81</v>
      </c>
      <c r="AY322" s="174" t="s">
        <v>143</v>
      </c>
      <c r="BK322" s="176">
        <f>SUM(BK323:BK342)</f>
        <v>0</v>
      </c>
    </row>
    <row r="323" spans="1:65" s="2" customFormat="1" ht="24.2" customHeight="1">
      <c r="A323" s="35"/>
      <c r="B323" s="36"/>
      <c r="C323" s="179" t="s">
        <v>515</v>
      </c>
      <c r="D323" s="179" t="s">
        <v>145</v>
      </c>
      <c r="E323" s="180" t="s">
        <v>523</v>
      </c>
      <c r="F323" s="181" t="s">
        <v>524</v>
      </c>
      <c r="G323" s="182" t="s">
        <v>179</v>
      </c>
      <c r="H323" s="183">
        <v>48</v>
      </c>
      <c r="I323" s="184"/>
      <c r="J323" s="185">
        <f>ROUND(I323*H323,2)</f>
        <v>0</v>
      </c>
      <c r="K323" s="181" t="s">
        <v>149</v>
      </c>
      <c r="L323" s="40"/>
      <c r="M323" s="186" t="s">
        <v>19</v>
      </c>
      <c r="N323" s="187" t="s">
        <v>45</v>
      </c>
      <c r="O323" s="65"/>
      <c r="P323" s="188">
        <f>O323*H323</f>
        <v>0</v>
      </c>
      <c r="Q323" s="188">
        <v>0</v>
      </c>
      <c r="R323" s="188">
        <f>Q323*H323</f>
        <v>0</v>
      </c>
      <c r="S323" s="188">
        <v>0</v>
      </c>
      <c r="T323" s="189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90" t="s">
        <v>525</v>
      </c>
      <c r="AT323" s="190" t="s">
        <v>145</v>
      </c>
      <c r="AU323" s="190" t="s">
        <v>83</v>
      </c>
      <c r="AY323" s="18" t="s">
        <v>143</v>
      </c>
      <c r="BE323" s="191">
        <f>IF(N323="základní",J323,0)</f>
        <v>0</v>
      </c>
      <c r="BF323" s="191">
        <f>IF(N323="snížená",J323,0)</f>
        <v>0</v>
      </c>
      <c r="BG323" s="191">
        <f>IF(N323="zákl. přenesená",J323,0)</f>
        <v>0</v>
      </c>
      <c r="BH323" s="191">
        <f>IF(N323="sníž. přenesená",J323,0)</f>
        <v>0</v>
      </c>
      <c r="BI323" s="191">
        <f>IF(N323="nulová",J323,0)</f>
        <v>0</v>
      </c>
      <c r="BJ323" s="18" t="s">
        <v>81</v>
      </c>
      <c r="BK323" s="191">
        <f>ROUND(I323*H323,2)</f>
        <v>0</v>
      </c>
      <c r="BL323" s="18" t="s">
        <v>525</v>
      </c>
      <c r="BM323" s="190" t="s">
        <v>846</v>
      </c>
    </row>
    <row r="324" spans="1:65" s="2" customFormat="1" ht="11.25">
      <c r="A324" s="35"/>
      <c r="B324" s="36"/>
      <c r="C324" s="37"/>
      <c r="D324" s="192" t="s">
        <v>152</v>
      </c>
      <c r="E324" s="37"/>
      <c r="F324" s="193" t="s">
        <v>524</v>
      </c>
      <c r="G324" s="37"/>
      <c r="H324" s="37"/>
      <c r="I324" s="194"/>
      <c r="J324" s="37"/>
      <c r="K324" s="37"/>
      <c r="L324" s="40"/>
      <c r="M324" s="195"/>
      <c r="N324" s="196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152</v>
      </c>
      <c r="AU324" s="18" t="s">
        <v>83</v>
      </c>
    </row>
    <row r="325" spans="1:65" s="2" customFormat="1" ht="11.25">
      <c r="A325" s="35"/>
      <c r="B325" s="36"/>
      <c r="C325" s="37"/>
      <c r="D325" s="197" t="s">
        <v>154</v>
      </c>
      <c r="E325" s="37"/>
      <c r="F325" s="198" t="s">
        <v>527</v>
      </c>
      <c r="G325" s="37"/>
      <c r="H325" s="37"/>
      <c r="I325" s="194"/>
      <c r="J325" s="37"/>
      <c r="K325" s="37"/>
      <c r="L325" s="40"/>
      <c r="M325" s="195"/>
      <c r="N325" s="196"/>
      <c r="O325" s="65"/>
      <c r="P325" s="65"/>
      <c r="Q325" s="65"/>
      <c r="R325" s="65"/>
      <c r="S325" s="65"/>
      <c r="T325" s="66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154</v>
      </c>
      <c r="AU325" s="18" t="s">
        <v>83</v>
      </c>
    </row>
    <row r="326" spans="1:65" s="2" customFormat="1" ht="68.25">
      <c r="A326" s="35"/>
      <c r="B326" s="36"/>
      <c r="C326" s="37"/>
      <c r="D326" s="192" t="s">
        <v>183</v>
      </c>
      <c r="E326" s="37"/>
      <c r="F326" s="210" t="s">
        <v>847</v>
      </c>
      <c r="G326" s="37"/>
      <c r="H326" s="37"/>
      <c r="I326" s="194"/>
      <c r="J326" s="37"/>
      <c r="K326" s="37"/>
      <c r="L326" s="40"/>
      <c r="M326" s="195"/>
      <c r="N326" s="196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183</v>
      </c>
      <c r="AU326" s="18" t="s">
        <v>83</v>
      </c>
    </row>
    <row r="327" spans="1:65" s="13" customFormat="1" ht="11.25">
      <c r="B327" s="199"/>
      <c r="C327" s="200"/>
      <c r="D327" s="192" t="s">
        <v>168</v>
      </c>
      <c r="E327" s="201" t="s">
        <v>19</v>
      </c>
      <c r="F327" s="202" t="s">
        <v>848</v>
      </c>
      <c r="G327" s="200"/>
      <c r="H327" s="203">
        <v>48</v>
      </c>
      <c r="I327" s="204"/>
      <c r="J327" s="200"/>
      <c r="K327" s="200"/>
      <c r="L327" s="205"/>
      <c r="M327" s="206"/>
      <c r="N327" s="207"/>
      <c r="O327" s="207"/>
      <c r="P327" s="207"/>
      <c r="Q327" s="207"/>
      <c r="R327" s="207"/>
      <c r="S327" s="207"/>
      <c r="T327" s="208"/>
      <c r="AT327" s="209" t="s">
        <v>168</v>
      </c>
      <c r="AU327" s="209" t="s">
        <v>83</v>
      </c>
      <c r="AV327" s="13" t="s">
        <v>83</v>
      </c>
      <c r="AW327" s="13" t="s">
        <v>35</v>
      </c>
      <c r="AX327" s="13" t="s">
        <v>81</v>
      </c>
      <c r="AY327" s="209" t="s">
        <v>143</v>
      </c>
    </row>
    <row r="328" spans="1:65" s="2" customFormat="1" ht="37.9" customHeight="1">
      <c r="A328" s="35"/>
      <c r="B328" s="36"/>
      <c r="C328" s="179" t="s">
        <v>522</v>
      </c>
      <c r="D328" s="179" t="s">
        <v>145</v>
      </c>
      <c r="E328" s="180" t="s">
        <v>531</v>
      </c>
      <c r="F328" s="181" t="s">
        <v>532</v>
      </c>
      <c r="G328" s="182" t="s">
        <v>399</v>
      </c>
      <c r="H328" s="183">
        <v>2</v>
      </c>
      <c r="I328" s="184"/>
      <c r="J328" s="185">
        <f>ROUND(I328*H328,2)</f>
        <v>0</v>
      </c>
      <c r="K328" s="181" t="s">
        <v>149</v>
      </c>
      <c r="L328" s="40"/>
      <c r="M328" s="186" t="s">
        <v>19</v>
      </c>
      <c r="N328" s="187" t="s">
        <v>45</v>
      </c>
      <c r="O328" s="65"/>
      <c r="P328" s="188">
        <f>O328*H328</f>
        <v>0</v>
      </c>
      <c r="Q328" s="188">
        <v>0</v>
      </c>
      <c r="R328" s="188">
        <f>Q328*H328</f>
        <v>0</v>
      </c>
      <c r="S328" s="188">
        <v>0</v>
      </c>
      <c r="T328" s="189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90" t="s">
        <v>525</v>
      </c>
      <c r="AT328" s="190" t="s">
        <v>145</v>
      </c>
      <c r="AU328" s="190" t="s">
        <v>83</v>
      </c>
      <c r="AY328" s="18" t="s">
        <v>143</v>
      </c>
      <c r="BE328" s="191">
        <f>IF(N328="základní",J328,0)</f>
        <v>0</v>
      </c>
      <c r="BF328" s="191">
        <f>IF(N328="snížená",J328,0)</f>
        <v>0</v>
      </c>
      <c r="BG328" s="191">
        <f>IF(N328="zákl. přenesená",J328,0)</f>
        <v>0</v>
      </c>
      <c r="BH328" s="191">
        <f>IF(N328="sníž. přenesená",J328,0)</f>
        <v>0</v>
      </c>
      <c r="BI328" s="191">
        <f>IF(N328="nulová",J328,0)</f>
        <v>0</v>
      </c>
      <c r="BJ328" s="18" t="s">
        <v>81</v>
      </c>
      <c r="BK328" s="191">
        <f>ROUND(I328*H328,2)</f>
        <v>0</v>
      </c>
      <c r="BL328" s="18" t="s">
        <v>525</v>
      </c>
      <c r="BM328" s="190" t="s">
        <v>849</v>
      </c>
    </row>
    <row r="329" spans="1:65" s="2" customFormat="1" ht="19.5">
      <c r="A329" s="35"/>
      <c r="B329" s="36"/>
      <c r="C329" s="37"/>
      <c r="D329" s="192" t="s">
        <v>152</v>
      </c>
      <c r="E329" s="37"/>
      <c r="F329" s="193" t="s">
        <v>534</v>
      </c>
      <c r="G329" s="37"/>
      <c r="H329" s="37"/>
      <c r="I329" s="194"/>
      <c r="J329" s="37"/>
      <c r="K329" s="37"/>
      <c r="L329" s="40"/>
      <c r="M329" s="195"/>
      <c r="N329" s="196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152</v>
      </c>
      <c r="AU329" s="18" t="s">
        <v>83</v>
      </c>
    </row>
    <row r="330" spans="1:65" s="2" customFormat="1" ht="11.25">
      <c r="A330" s="35"/>
      <c r="B330" s="36"/>
      <c r="C330" s="37"/>
      <c r="D330" s="197" t="s">
        <v>154</v>
      </c>
      <c r="E330" s="37"/>
      <c r="F330" s="198" t="s">
        <v>535</v>
      </c>
      <c r="G330" s="37"/>
      <c r="H330" s="37"/>
      <c r="I330" s="194"/>
      <c r="J330" s="37"/>
      <c r="K330" s="37"/>
      <c r="L330" s="40"/>
      <c r="M330" s="195"/>
      <c r="N330" s="196"/>
      <c r="O330" s="65"/>
      <c r="P330" s="65"/>
      <c r="Q330" s="65"/>
      <c r="R330" s="65"/>
      <c r="S330" s="65"/>
      <c r="T330" s="66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8" t="s">
        <v>154</v>
      </c>
      <c r="AU330" s="18" t="s">
        <v>83</v>
      </c>
    </row>
    <row r="331" spans="1:65" s="2" customFormat="1" ht="19.5">
      <c r="A331" s="35"/>
      <c r="B331" s="36"/>
      <c r="C331" s="37"/>
      <c r="D331" s="192" t="s">
        <v>183</v>
      </c>
      <c r="E331" s="37"/>
      <c r="F331" s="210" t="s">
        <v>850</v>
      </c>
      <c r="G331" s="37"/>
      <c r="H331" s="37"/>
      <c r="I331" s="194"/>
      <c r="J331" s="37"/>
      <c r="K331" s="37"/>
      <c r="L331" s="40"/>
      <c r="M331" s="195"/>
      <c r="N331" s="196"/>
      <c r="O331" s="65"/>
      <c r="P331" s="65"/>
      <c r="Q331" s="65"/>
      <c r="R331" s="65"/>
      <c r="S331" s="65"/>
      <c r="T331" s="66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183</v>
      </c>
      <c r="AU331" s="18" t="s">
        <v>83</v>
      </c>
    </row>
    <row r="332" spans="1:65" s="2" customFormat="1" ht="16.5" customHeight="1">
      <c r="A332" s="35"/>
      <c r="B332" s="36"/>
      <c r="C332" s="179" t="s">
        <v>530</v>
      </c>
      <c r="D332" s="179" t="s">
        <v>145</v>
      </c>
      <c r="E332" s="180" t="s">
        <v>539</v>
      </c>
      <c r="F332" s="181" t="s">
        <v>540</v>
      </c>
      <c r="G332" s="182" t="s">
        <v>399</v>
      </c>
      <c r="H332" s="183">
        <v>4</v>
      </c>
      <c r="I332" s="184"/>
      <c r="J332" s="185">
        <f>ROUND(I332*H332,2)</f>
        <v>0</v>
      </c>
      <c r="K332" s="181" t="s">
        <v>19</v>
      </c>
      <c r="L332" s="40"/>
      <c r="M332" s="186" t="s">
        <v>19</v>
      </c>
      <c r="N332" s="187" t="s">
        <v>45</v>
      </c>
      <c r="O332" s="65"/>
      <c r="P332" s="188">
        <f>O332*H332</f>
        <v>0</v>
      </c>
      <c r="Q332" s="188">
        <v>0</v>
      </c>
      <c r="R332" s="188">
        <f>Q332*H332</f>
        <v>0</v>
      </c>
      <c r="S332" s="188">
        <v>0</v>
      </c>
      <c r="T332" s="189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90" t="s">
        <v>525</v>
      </c>
      <c r="AT332" s="190" t="s">
        <v>145</v>
      </c>
      <c r="AU332" s="190" t="s">
        <v>83</v>
      </c>
      <c r="AY332" s="18" t="s">
        <v>143</v>
      </c>
      <c r="BE332" s="191">
        <f>IF(N332="základní",J332,0)</f>
        <v>0</v>
      </c>
      <c r="BF332" s="191">
        <f>IF(N332="snížená",J332,0)</f>
        <v>0</v>
      </c>
      <c r="BG332" s="191">
        <f>IF(N332="zákl. přenesená",J332,0)</f>
        <v>0</v>
      </c>
      <c r="BH332" s="191">
        <f>IF(N332="sníž. přenesená",J332,0)</f>
        <v>0</v>
      </c>
      <c r="BI332" s="191">
        <f>IF(N332="nulová",J332,0)</f>
        <v>0</v>
      </c>
      <c r="BJ332" s="18" t="s">
        <v>81</v>
      </c>
      <c r="BK332" s="191">
        <f>ROUND(I332*H332,2)</f>
        <v>0</v>
      </c>
      <c r="BL332" s="18" t="s">
        <v>525</v>
      </c>
      <c r="BM332" s="190" t="s">
        <v>851</v>
      </c>
    </row>
    <row r="333" spans="1:65" s="2" customFormat="1" ht="11.25">
      <c r="A333" s="35"/>
      <c r="B333" s="36"/>
      <c r="C333" s="37"/>
      <c r="D333" s="192" t="s">
        <v>152</v>
      </c>
      <c r="E333" s="37"/>
      <c r="F333" s="193" t="s">
        <v>540</v>
      </c>
      <c r="G333" s="37"/>
      <c r="H333" s="37"/>
      <c r="I333" s="194"/>
      <c r="J333" s="37"/>
      <c r="K333" s="37"/>
      <c r="L333" s="40"/>
      <c r="M333" s="195"/>
      <c r="N333" s="196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152</v>
      </c>
      <c r="AU333" s="18" t="s">
        <v>83</v>
      </c>
    </row>
    <row r="334" spans="1:65" s="2" customFormat="1" ht="29.25">
      <c r="A334" s="35"/>
      <c r="B334" s="36"/>
      <c r="C334" s="37"/>
      <c r="D334" s="192" t="s">
        <v>183</v>
      </c>
      <c r="E334" s="37"/>
      <c r="F334" s="210" t="s">
        <v>542</v>
      </c>
      <c r="G334" s="37"/>
      <c r="H334" s="37"/>
      <c r="I334" s="194"/>
      <c r="J334" s="37"/>
      <c r="K334" s="37"/>
      <c r="L334" s="40"/>
      <c r="M334" s="195"/>
      <c r="N334" s="196"/>
      <c r="O334" s="65"/>
      <c r="P334" s="65"/>
      <c r="Q334" s="65"/>
      <c r="R334" s="65"/>
      <c r="S334" s="65"/>
      <c r="T334" s="66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183</v>
      </c>
      <c r="AU334" s="18" t="s">
        <v>83</v>
      </c>
    </row>
    <row r="335" spans="1:65" s="15" customFormat="1" ht="11.25">
      <c r="B335" s="232"/>
      <c r="C335" s="233"/>
      <c r="D335" s="192" t="s">
        <v>168</v>
      </c>
      <c r="E335" s="234" t="s">
        <v>19</v>
      </c>
      <c r="F335" s="235" t="s">
        <v>852</v>
      </c>
      <c r="G335" s="233"/>
      <c r="H335" s="234" t="s">
        <v>19</v>
      </c>
      <c r="I335" s="236"/>
      <c r="J335" s="233"/>
      <c r="K335" s="233"/>
      <c r="L335" s="237"/>
      <c r="M335" s="238"/>
      <c r="N335" s="239"/>
      <c r="O335" s="239"/>
      <c r="P335" s="239"/>
      <c r="Q335" s="239"/>
      <c r="R335" s="239"/>
      <c r="S335" s="239"/>
      <c r="T335" s="240"/>
      <c r="AT335" s="241" t="s">
        <v>168</v>
      </c>
      <c r="AU335" s="241" t="s">
        <v>83</v>
      </c>
      <c r="AV335" s="15" t="s">
        <v>81</v>
      </c>
      <c r="AW335" s="15" t="s">
        <v>35</v>
      </c>
      <c r="AX335" s="15" t="s">
        <v>74</v>
      </c>
      <c r="AY335" s="241" t="s">
        <v>143</v>
      </c>
    </row>
    <row r="336" spans="1:65" s="13" customFormat="1" ht="11.25">
      <c r="B336" s="199"/>
      <c r="C336" s="200"/>
      <c r="D336" s="192" t="s">
        <v>168</v>
      </c>
      <c r="E336" s="201" t="s">
        <v>19</v>
      </c>
      <c r="F336" s="202" t="s">
        <v>543</v>
      </c>
      <c r="G336" s="200"/>
      <c r="H336" s="203">
        <v>4</v>
      </c>
      <c r="I336" s="204"/>
      <c r="J336" s="200"/>
      <c r="K336" s="200"/>
      <c r="L336" s="205"/>
      <c r="M336" s="206"/>
      <c r="N336" s="207"/>
      <c r="O336" s="207"/>
      <c r="P336" s="207"/>
      <c r="Q336" s="207"/>
      <c r="R336" s="207"/>
      <c r="S336" s="207"/>
      <c r="T336" s="208"/>
      <c r="AT336" s="209" t="s">
        <v>168</v>
      </c>
      <c r="AU336" s="209" t="s">
        <v>83</v>
      </c>
      <c r="AV336" s="13" t="s">
        <v>83</v>
      </c>
      <c r="AW336" s="13" t="s">
        <v>35</v>
      </c>
      <c r="AX336" s="13" t="s">
        <v>81</v>
      </c>
      <c r="AY336" s="209" t="s">
        <v>143</v>
      </c>
    </row>
    <row r="337" spans="1:65" s="2" customFormat="1" ht="16.5" customHeight="1">
      <c r="A337" s="35"/>
      <c r="B337" s="36"/>
      <c r="C337" s="179" t="s">
        <v>538</v>
      </c>
      <c r="D337" s="179" t="s">
        <v>145</v>
      </c>
      <c r="E337" s="180" t="s">
        <v>545</v>
      </c>
      <c r="F337" s="181" t="s">
        <v>546</v>
      </c>
      <c r="G337" s="182" t="s">
        <v>164</v>
      </c>
      <c r="H337" s="183">
        <v>32</v>
      </c>
      <c r="I337" s="184"/>
      <c r="J337" s="185">
        <f>ROUND(I337*H337,2)</f>
        <v>0</v>
      </c>
      <c r="K337" s="181" t="s">
        <v>19</v>
      </c>
      <c r="L337" s="40"/>
      <c r="M337" s="186" t="s">
        <v>19</v>
      </c>
      <c r="N337" s="187" t="s">
        <v>45</v>
      </c>
      <c r="O337" s="65"/>
      <c r="P337" s="188">
        <f>O337*H337</f>
        <v>0</v>
      </c>
      <c r="Q337" s="188">
        <v>0</v>
      </c>
      <c r="R337" s="188">
        <f>Q337*H337</f>
        <v>0</v>
      </c>
      <c r="S337" s="188">
        <v>0</v>
      </c>
      <c r="T337" s="189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90" t="s">
        <v>525</v>
      </c>
      <c r="AT337" s="190" t="s">
        <v>145</v>
      </c>
      <c r="AU337" s="190" t="s">
        <v>83</v>
      </c>
      <c r="AY337" s="18" t="s">
        <v>143</v>
      </c>
      <c r="BE337" s="191">
        <f>IF(N337="základní",J337,0)</f>
        <v>0</v>
      </c>
      <c r="BF337" s="191">
        <f>IF(N337="snížená",J337,0)</f>
        <v>0</v>
      </c>
      <c r="BG337" s="191">
        <f>IF(N337="zákl. přenesená",J337,0)</f>
        <v>0</v>
      </c>
      <c r="BH337" s="191">
        <f>IF(N337="sníž. přenesená",J337,0)</f>
        <v>0</v>
      </c>
      <c r="BI337" s="191">
        <f>IF(N337="nulová",J337,0)</f>
        <v>0</v>
      </c>
      <c r="BJ337" s="18" t="s">
        <v>81</v>
      </c>
      <c r="BK337" s="191">
        <f>ROUND(I337*H337,2)</f>
        <v>0</v>
      </c>
      <c r="BL337" s="18" t="s">
        <v>525</v>
      </c>
      <c r="BM337" s="190" t="s">
        <v>853</v>
      </c>
    </row>
    <row r="338" spans="1:65" s="2" customFormat="1" ht="11.25">
      <c r="A338" s="35"/>
      <c r="B338" s="36"/>
      <c r="C338" s="37"/>
      <c r="D338" s="192" t="s">
        <v>152</v>
      </c>
      <c r="E338" s="37"/>
      <c r="F338" s="193" t="s">
        <v>546</v>
      </c>
      <c r="G338" s="37"/>
      <c r="H338" s="37"/>
      <c r="I338" s="194"/>
      <c r="J338" s="37"/>
      <c r="K338" s="37"/>
      <c r="L338" s="40"/>
      <c r="M338" s="195"/>
      <c r="N338" s="196"/>
      <c r="O338" s="65"/>
      <c r="P338" s="65"/>
      <c r="Q338" s="65"/>
      <c r="R338" s="65"/>
      <c r="S338" s="65"/>
      <c r="T338" s="66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152</v>
      </c>
      <c r="AU338" s="18" t="s">
        <v>83</v>
      </c>
    </row>
    <row r="339" spans="1:65" s="2" customFormat="1" ht="16.5" customHeight="1">
      <c r="A339" s="35"/>
      <c r="B339" s="36"/>
      <c r="C339" s="179" t="s">
        <v>544</v>
      </c>
      <c r="D339" s="179" t="s">
        <v>145</v>
      </c>
      <c r="E339" s="180" t="s">
        <v>549</v>
      </c>
      <c r="F339" s="181" t="s">
        <v>550</v>
      </c>
      <c r="G339" s="182" t="s">
        <v>164</v>
      </c>
      <c r="H339" s="183">
        <v>6</v>
      </c>
      <c r="I339" s="184"/>
      <c r="J339" s="185">
        <f>ROUND(I339*H339,2)</f>
        <v>0</v>
      </c>
      <c r="K339" s="181" t="s">
        <v>19</v>
      </c>
      <c r="L339" s="40"/>
      <c r="M339" s="186" t="s">
        <v>19</v>
      </c>
      <c r="N339" s="187" t="s">
        <v>45</v>
      </c>
      <c r="O339" s="65"/>
      <c r="P339" s="188">
        <f>O339*H339</f>
        <v>0</v>
      </c>
      <c r="Q339" s="188">
        <v>0</v>
      </c>
      <c r="R339" s="188">
        <f>Q339*H339</f>
        <v>0</v>
      </c>
      <c r="S339" s="188">
        <v>0</v>
      </c>
      <c r="T339" s="189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90" t="s">
        <v>525</v>
      </c>
      <c r="AT339" s="190" t="s">
        <v>145</v>
      </c>
      <c r="AU339" s="190" t="s">
        <v>83</v>
      </c>
      <c r="AY339" s="18" t="s">
        <v>143</v>
      </c>
      <c r="BE339" s="191">
        <f>IF(N339="základní",J339,0)</f>
        <v>0</v>
      </c>
      <c r="BF339" s="191">
        <f>IF(N339="snížená",J339,0)</f>
        <v>0</v>
      </c>
      <c r="BG339" s="191">
        <f>IF(N339="zákl. přenesená",J339,0)</f>
        <v>0</v>
      </c>
      <c r="BH339" s="191">
        <f>IF(N339="sníž. přenesená",J339,0)</f>
        <v>0</v>
      </c>
      <c r="BI339" s="191">
        <f>IF(N339="nulová",J339,0)</f>
        <v>0</v>
      </c>
      <c r="BJ339" s="18" t="s">
        <v>81</v>
      </c>
      <c r="BK339" s="191">
        <f>ROUND(I339*H339,2)</f>
        <v>0</v>
      </c>
      <c r="BL339" s="18" t="s">
        <v>525</v>
      </c>
      <c r="BM339" s="190" t="s">
        <v>854</v>
      </c>
    </row>
    <row r="340" spans="1:65" s="2" customFormat="1" ht="11.25">
      <c r="A340" s="35"/>
      <c r="B340" s="36"/>
      <c r="C340" s="37"/>
      <c r="D340" s="192" t="s">
        <v>152</v>
      </c>
      <c r="E340" s="37"/>
      <c r="F340" s="193" t="s">
        <v>550</v>
      </c>
      <c r="G340" s="37"/>
      <c r="H340" s="37"/>
      <c r="I340" s="194"/>
      <c r="J340" s="37"/>
      <c r="K340" s="37"/>
      <c r="L340" s="40"/>
      <c r="M340" s="195"/>
      <c r="N340" s="196"/>
      <c r="O340" s="65"/>
      <c r="P340" s="65"/>
      <c r="Q340" s="65"/>
      <c r="R340" s="65"/>
      <c r="S340" s="65"/>
      <c r="T340" s="66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152</v>
      </c>
      <c r="AU340" s="18" t="s">
        <v>83</v>
      </c>
    </row>
    <row r="341" spans="1:65" s="2" customFormat="1" ht="16.5" customHeight="1">
      <c r="A341" s="35"/>
      <c r="B341" s="36"/>
      <c r="C341" s="179" t="s">
        <v>548</v>
      </c>
      <c r="D341" s="179" t="s">
        <v>145</v>
      </c>
      <c r="E341" s="180" t="s">
        <v>553</v>
      </c>
      <c r="F341" s="181" t="s">
        <v>554</v>
      </c>
      <c r="G341" s="182" t="s">
        <v>399</v>
      </c>
      <c r="H341" s="183">
        <v>2</v>
      </c>
      <c r="I341" s="184"/>
      <c r="J341" s="185">
        <f>ROUND(I341*H341,2)</f>
        <v>0</v>
      </c>
      <c r="K341" s="181" t="s">
        <v>19</v>
      </c>
      <c r="L341" s="40"/>
      <c r="M341" s="186" t="s">
        <v>19</v>
      </c>
      <c r="N341" s="187" t="s">
        <v>45</v>
      </c>
      <c r="O341" s="65"/>
      <c r="P341" s="188">
        <f>O341*H341</f>
        <v>0</v>
      </c>
      <c r="Q341" s="188">
        <v>0</v>
      </c>
      <c r="R341" s="188">
        <f>Q341*H341</f>
        <v>0</v>
      </c>
      <c r="S341" s="188">
        <v>0</v>
      </c>
      <c r="T341" s="189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190" t="s">
        <v>525</v>
      </c>
      <c r="AT341" s="190" t="s">
        <v>145</v>
      </c>
      <c r="AU341" s="190" t="s">
        <v>83</v>
      </c>
      <c r="AY341" s="18" t="s">
        <v>143</v>
      </c>
      <c r="BE341" s="191">
        <f>IF(N341="základní",J341,0)</f>
        <v>0</v>
      </c>
      <c r="BF341" s="191">
        <f>IF(N341="snížená",J341,0)</f>
        <v>0</v>
      </c>
      <c r="BG341" s="191">
        <f>IF(N341="zákl. přenesená",J341,0)</f>
        <v>0</v>
      </c>
      <c r="BH341" s="191">
        <f>IF(N341="sníž. přenesená",J341,0)</f>
        <v>0</v>
      </c>
      <c r="BI341" s="191">
        <f>IF(N341="nulová",J341,0)</f>
        <v>0</v>
      </c>
      <c r="BJ341" s="18" t="s">
        <v>81</v>
      </c>
      <c r="BK341" s="191">
        <f>ROUND(I341*H341,2)</f>
        <v>0</v>
      </c>
      <c r="BL341" s="18" t="s">
        <v>525</v>
      </c>
      <c r="BM341" s="190" t="s">
        <v>855</v>
      </c>
    </row>
    <row r="342" spans="1:65" s="2" customFormat="1" ht="11.25">
      <c r="A342" s="35"/>
      <c r="B342" s="36"/>
      <c r="C342" s="37"/>
      <c r="D342" s="192" t="s">
        <v>152</v>
      </c>
      <c r="E342" s="37"/>
      <c r="F342" s="193" t="s">
        <v>554</v>
      </c>
      <c r="G342" s="37"/>
      <c r="H342" s="37"/>
      <c r="I342" s="194"/>
      <c r="J342" s="37"/>
      <c r="K342" s="37"/>
      <c r="L342" s="40"/>
      <c r="M342" s="195"/>
      <c r="N342" s="196"/>
      <c r="O342" s="65"/>
      <c r="P342" s="65"/>
      <c r="Q342" s="65"/>
      <c r="R342" s="65"/>
      <c r="S342" s="65"/>
      <c r="T342" s="66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152</v>
      </c>
      <c r="AU342" s="18" t="s">
        <v>83</v>
      </c>
    </row>
    <row r="343" spans="1:65" s="12" customFormat="1" ht="22.9" customHeight="1">
      <c r="B343" s="163"/>
      <c r="C343" s="164"/>
      <c r="D343" s="165" t="s">
        <v>73</v>
      </c>
      <c r="E343" s="177" t="s">
        <v>556</v>
      </c>
      <c r="F343" s="177" t="s">
        <v>557</v>
      </c>
      <c r="G343" s="164"/>
      <c r="H343" s="164"/>
      <c r="I343" s="167"/>
      <c r="J343" s="178">
        <f>BK343</f>
        <v>0</v>
      </c>
      <c r="K343" s="164"/>
      <c r="L343" s="169"/>
      <c r="M343" s="170"/>
      <c r="N343" s="171"/>
      <c r="O343" s="171"/>
      <c r="P343" s="172">
        <f>SUM(P344:P368)</f>
        <v>0</v>
      </c>
      <c r="Q343" s="171"/>
      <c r="R343" s="172">
        <f>SUM(R344:R368)</f>
        <v>1.2671999999999999</v>
      </c>
      <c r="S343" s="171"/>
      <c r="T343" s="173">
        <f>SUM(T344:T368)</f>
        <v>0</v>
      </c>
      <c r="AR343" s="174" t="s">
        <v>161</v>
      </c>
      <c r="AT343" s="175" t="s">
        <v>73</v>
      </c>
      <c r="AU343" s="175" t="s">
        <v>81</v>
      </c>
      <c r="AY343" s="174" t="s">
        <v>143</v>
      </c>
      <c r="BK343" s="176">
        <f>SUM(BK344:BK368)</f>
        <v>0</v>
      </c>
    </row>
    <row r="344" spans="1:65" s="2" customFormat="1" ht="24.2" customHeight="1">
      <c r="A344" s="35"/>
      <c r="B344" s="36"/>
      <c r="C344" s="179" t="s">
        <v>552</v>
      </c>
      <c r="D344" s="179" t="s">
        <v>145</v>
      </c>
      <c r="E344" s="180" t="s">
        <v>559</v>
      </c>
      <c r="F344" s="181" t="s">
        <v>560</v>
      </c>
      <c r="G344" s="182" t="s">
        <v>179</v>
      </c>
      <c r="H344" s="183">
        <v>30</v>
      </c>
      <c r="I344" s="184"/>
      <c r="J344" s="185">
        <f>ROUND(I344*H344,2)</f>
        <v>0</v>
      </c>
      <c r="K344" s="181" t="s">
        <v>149</v>
      </c>
      <c r="L344" s="40"/>
      <c r="M344" s="186" t="s">
        <v>19</v>
      </c>
      <c r="N344" s="187" t="s">
        <v>45</v>
      </c>
      <c r="O344" s="65"/>
      <c r="P344" s="188">
        <f>O344*H344</f>
        <v>0</v>
      </c>
      <c r="Q344" s="188">
        <v>0</v>
      </c>
      <c r="R344" s="188">
        <f>Q344*H344</f>
        <v>0</v>
      </c>
      <c r="S344" s="188">
        <v>0</v>
      </c>
      <c r="T344" s="189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90" t="s">
        <v>525</v>
      </c>
      <c r="AT344" s="190" t="s">
        <v>145</v>
      </c>
      <c r="AU344" s="190" t="s">
        <v>83</v>
      </c>
      <c r="AY344" s="18" t="s">
        <v>143</v>
      </c>
      <c r="BE344" s="191">
        <f>IF(N344="základní",J344,0)</f>
        <v>0</v>
      </c>
      <c r="BF344" s="191">
        <f>IF(N344="snížená",J344,0)</f>
        <v>0</v>
      </c>
      <c r="BG344" s="191">
        <f>IF(N344="zákl. přenesená",J344,0)</f>
        <v>0</v>
      </c>
      <c r="BH344" s="191">
        <f>IF(N344="sníž. přenesená",J344,0)</f>
        <v>0</v>
      </c>
      <c r="BI344" s="191">
        <f>IF(N344="nulová",J344,0)</f>
        <v>0</v>
      </c>
      <c r="BJ344" s="18" t="s">
        <v>81</v>
      </c>
      <c r="BK344" s="191">
        <f>ROUND(I344*H344,2)</f>
        <v>0</v>
      </c>
      <c r="BL344" s="18" t="s">
        <v>525</v>
      </c>
      <c r="BM344" s="190" t="s">
        <v>856</v>
      </c>
    </row>
    <row r="345" spans="1:65" s="2" customFormat="1" ht="39">
      <c r="A345" s="35"/>
      <c r="B345" s="36"/>
      <c r="C345" s="37"/>
      <c r="D345" s="192" t="s">
        <v>152</v>
      </c>
      <c r="E345" s="37"/>
      <c r="F345" s="193" t="s">
        <v>562</v>
      </c>
      <c r="G345" s="37"/>
      <c r="H345" s="37"/>
      <c r="I345" s="194"/>
      <c r="J345" s="37"/>
      <c r="K345" s="37"/>
      <c r="L345" s="40"/>
      <c r="M345" s="195"/>
      <c r="N345" s="196"/>
      <c r="O345" s="65"/>
      <c r="P345" s="65"/>
      <c r="Q345" s="65"/>
      <c r="R345" s="65"/>
      <c r="S345" s="65"/>
      <c r="T345" s="66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152</v>
      </c>
      <c r="AU345" s="18" t="s">
        <v>83</v>
      </c>
    </row>
    <row r="346" spans="1:65" s="2" customFormat="1" ht="11.25">
      <c r="A346" s="35"/>
      <c r="B346" s="36"/>
      <c r="C346" s="37"/>
      <c r="D346" s="197" t="s">
        <v>154</v>
      </c>
      <c r="E346" s="37"/>
      <c r="F346" s="198" t="s">
        <v>563</v>
      </c>
      <c r="G346" s="37"/>
      <c r="H346" s="37"/>
      <c r="I346" s="194"/>
      <c r="J346" s="37"/>
      <c r="K346" s="37"/>
      <c r="L346" s="40"/>
      <c r="M346" s="195"/>
      <c r="N346" s="196"/>
      <c r="O346" s="65"/>
      <c r="P346" s="65"/>
      <c r="Q346" s="65"/>
      <c r="R346" s="65"/>
      <c r="S346" s="65"/>
      <c r="T346" s="66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154</v>
      </c>
      <c r="AU346" s="18" t="s">
        <v>83</v>
      </c>
    </row>
    <row r="347" spans="1:65" s="13" customFormat="1" ht="11.25">
      <c r="B347" s="199"/>
      <c r="C347" s="200"/>
      <c r="D347" s="192" t="s">
        <v>168</v>
      </c>
      <c r="E347" s="201" t="s">
        <v>19</v>
      </c>
      <c r="F347" s="202" t="s">
        <v>751</v>
      </c>
      <c r="G347" s="200"/>
      <c r="H347" s="203">
        <v>30</v>
      </c>
      <c r="I347" s="204"/>
      <c r="J347" s="200"/>
      <c r="K347" s="200"/>
      <c r="L347" s="205"/>
      <c r="M347" s="206"/>
      <c r="N347" s="207"/>
      <c r="O347" s="207"/>
      <c r="P347" s="207"/>
      <c r="Q347" s="207"/>
      <c r="R347" s="207"/>
      <c r="S347" s="207"/>
      <c r="T347" s="208"/>
      <c r="AT347" s="209" t="s">
        <v>168</v>
      </c>
      <c r="AU347" s="209" t="s">
        <v>83</v>
      </c>
      <c r="AV347" s="13" t="s">
        <v>83</v>
      </c>
      <c r="AW347" s="13" t="s">
        <v>35</v>
      </c>
      <c r="AX347" s="13" t="s">
        <v>74</v>
      </c>
      <c r="AY347" s="209" t="s">
        <v>143</v>
      </c>
    </row>
    <row r="348" spans="1:65" s="14" customFormat="1" ht="11.25">
      <c r="B348" s="211"/>
      <c r="C348" s="212"/>
      <c r="D348" s="192" t="s">
        <v>168</v>
      </c>
      <c r="E348" s="213" t="s">
        <v>19</v>
      </c>
      <c r="F348" s="214" t="s">
        <v>192</v>
      </c>
      <c r="G348" s="212"/>
      <c r="H348" s="215">
        <v>30</v>
      </c>
      <c r="I348" s="216"/>
      <c r="J348" s="212"/>
      <c r="K348" s="212"/>
      <c r="L348" s="217"/>
      <c r="M348" s="218"/>
      <c r="N348" s="219"/>
      <c r="O348" s="219"/>
      <c r="P348" s="219"/>
      <c r="Q348" s="219"/>
      <c r="R348" s="219"/>
      <c r="S348" s="219"/>
      <c r="T348" s="220"/>
      <c r="AT348" s="221" t="s">
        <v>168</v>
      </c>
      <c r="AU348" s="221" t="s">
        <v>83</v>
      </c>
      <c r="AV348" s="14" t="s">
        <v>150</v>
      </c>
      <c r="AW348" s="14" t="s">
        <v>35</v>
      </c>
      <c r="AX348" s="14" t="s">
        <v>81</v>
      </c>
      <c r="AY348" s="221" t="s">
        <v>143</v>
      </c>
    </row>
    <row r="349" spans="1:65" s="2" customFormat="1" ht="24.2" customHeight="1">
      <c r="A349" s="35"/>
      <c r="B349" s="36"/>
      <c r="C349" s="179" t="s">
        <v>558</v>
      </c>
      <c r="D349" s="179" t="s">
        <v>145</v>
      </c>
      <c r="E349" s="180" t="s">
        <v>566</v>
      </c>
      <c r="F349" s="181" t="s">
        <v>567</v>
      </c>
      <c r="G349" s="182" t="s">
        <v>179</v>
      </c>
      <c r="H349" s="183">
        <v>20</v>
      </c>
      <c r="I349" s="184"/>
      <c r="J349" s="185">
        <f>ROUND(I349*H349,2)</f>
        <v>0</v>
      </c>
      <c r="K349" s="181" t="s">
        <v>149</v>
      </c>
      <c r="L349" s="40"/>
      <c r="M349" s="186" t="s">
        <v>19</v>
      </c>
      <c r="N349" s="187" t="s">
        <v>45</v>
      </c>
      <c r="O349" s="65"/>
      <c r="P349" s="188">
        <f>O349*H349</f>
        <v>0</v>
      </c>
      <c r="Q349" s="188">
        <v>0</v>
      </c>
      <c r="R349" s="188">
        <f>Q349*H349</f>
        <v>0</v>
      </c>
      <c r="S349" s="188">
        <v>0</v>
      </c>
      <c r="T349" s="189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90" t="s">
        <v>525</v>
      </c>
      <c r="AT349" s="190" t="s">
        <v>145</v>
      </c>
      <c r="AU349" s="190" t="s">
        <v>83</v>
      </c>
      <c r="AY349" s="18" t="s">
        <v>143</v>
      </c>
      <c r="BE349" s="191">
        <f>IF(N349="základní",J349,0)</f>
        <v>0</v>
      </c>
      <c r="BF349" s="191">
        <f>IF(N349="snížená",J349,0)</f>
        <v>0</v>
      </c>
      <c r="BG349" s="191">
        <f>IF(N349="zákl. přenesená",J349,0)</f>
        <v>0</v>
      </c>
      <c r="BH349" s="191">
        <f>IF(N349="sníž. přenesená",J349,0)</f>
        <v>0</v>
      </c>
      <c r="BI349" s="191">
        <f>IF(N349="nulová",J349,0)</f>
        <v>0</v>
      </c>
      <c r="BJ349" s="18" t="s">
        <v>81</v>
      </c>
      <c r="BK349" s="191">
        <f>ROUND(I349*H349,2)</f>
        <v>0</v>
      </c>
      <c r="BL349" s="18" t="s">
        <v>525</v>
      </c>
      <c r="BM349" s="190" t="s">
        <v>857</v>
      </c>
    </row>
    <row r="350" spans="1:65" s="2" customFormat="1" ht="39">
      <c r="A350" s="35"/>
      <c r="B350" s="36"/>
      <c r="C350" s="37"/>
      <c r="D350" s="192" t="s">
        <v>152</v>
      </c>
      <c r="E350" s="37"/>
      <c r="F350" s="193" t="s">
        <v>569</v>
      </c>
      <c r="G350" s="37"/>
      <c r="H350" s="37"/>
      <c r="I350" s="194"/>
      <c r="J350" s="37"/>
      <c r="K350" s="37"/>
      <c r="L350" s="40"/>
      <c r="M350" s="195"/>
      <c r="N350" s="196"/>
      <c r="O350" s="65"/>
      <c r="P350" s="65"/>
      <c r="Q350" s="65"/>
      <c r="R350" s="65"/>
      <c r="S350" s="65"/>
      <c r="T350" s="66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152</v>
      </c>
      <c r="AU350" s="18" t="s">
        <v>83</v>
      </c>
    </row>
    <row r="351" spans="1:65" s="2" customFormat="1" ht="11.25">
      <c r="A351" s="35"/>
      <c r="B351" s="36"/>
      <c r="C351" s="37"/>
      <c r="D351" s="197" t="s">
        <v>154</v>
      </c>
      <c r="E351" s="37"/>
      <c r="F351" s="198" t="s">
        <v>570</v>
      </c>
      <c r="G351" s="37"/>
      <c r="H351" s="37"/>
      <c r="I351" s="194"/>
      <c r="J351" s="37"/>
      <c r="K351" s="37"/>
      <c r="L351" s="40"/>
      <c r="M351" s="195"/>
      <c r="N351" s="196"/>
      <c r="O351" s="65"/>
      <c r="P351" s="65"/>
      <c r="Q351" s="65"/>
      <c r="R351" s="65"/>
      <c r="S351" s="65"/>
      <c r="T351" s="66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154</v>
      </c>
      <c r="AU351" s="18" t="s">
        <v>83</v>
      </c>
    </row>
    <row r="352" spans="1:65" s="13" customFormat="1" ht="11.25">
      <c r="B352" s="199"/>
      <c r="C352" s="200"/>
      <c r="D352" s="192" t="s">
        <v>168</v>
      </c>
      <c r="E352" s="201" t="s">
        <v>19</v>
      </c>
      <c r="F352" s="202" t="s">
        <v>858</v>
      </c>
      <c r="G352" s="200"/>
      <c r="H352" s="203">
        <v>20</v>
      </c>
      <c r="I352" s="204"/>
      <c r="J352" s="200"/>
      <c r="K352" s="200"/>
      <c r="L352" s="205"/>
      <c r="M352" s="206"/>
      <c r="N352" s="207"/>
      <c r="O352" s="207"/>
      <c r="P352" s="207"/>
      <c r="Q352" s="207"/>
      <c r="R352" s="207"/>
      <c r="S352" s="207"/>
      <c r="T352" s="208"/>
      <c r="AT352" s="209" t="s">
        <v>168</v>
      </c>
      <c r="AU352" s="209" t="s">
        <v>83</v>
      </c>
      <c r="AV352" s="13" t="s">
        <v>83</v>
      </c>
      <c r="AW352" s="13" t="s">
        <v>35</v>
      </c>
      <c r="AX352" s="13" t="s">
        <v>74</v>
      </c>
      <c r="AY352" s="209" t="s">
        <v>143</v>
      </c>
    </row>
    <row r="353" spans="1:65" s="14" customFormat="1" ht="11.25">
      <c r="B353" s="211"/>
      <c r="C353" s="212"/>
      <c r="D353" s="192" t="s">
        <v>168</v>
      </c>
      <c r="E353" s="213" t="s">
        <v>19</v>
      </c>
      <c r="F353" s="214" t="s">
        <v>192</v>
      </c>
      <c r="G353" s="212"/>
      <c r="H353" s="215">
        <v>20</v>
      </c>
      <c r="I353" s="216"/>
      <c r="J353" s="212"/>
      <c r="K353" s="212"/>
      <c r="L353" s="217"/>
      <c r="M353" s="218"/>
      <c r="N353" s="219"/>
      <c r="O353" s="219"/>
      <c r="P353" s="219"/>
      <c r="Q353" s="219"/>
      <c r="R353" s="219"/>
      <c r="S353" s="219"/>
      <c r="T353" s="220"/>
      <c r="AT353" s="221" t="s">
        <v>168</v>
      </c>
      <c r="AU353" s="221" t="s">
        <v>83</v>
      </c>
      <c r="AV353" s="14" t="s">
        <v>150</v>
      </c>
      <c r="AW353" s="14" t="s">
        <v>35</v>
      </c>
      <c r="AX353" s="14" t="s">
        <v>81</v>
      </c>
      <c r="AY353" s="221" t="s">
        <v>143</v>
      </c>
    </row>
    <row r="354" spans="1:65" s="2" customFormat="1" ht="24.2" customHeight="1">
      <c r="A354" s="35"/>
      <c r="B354" s="36"/>
      <c r="C354" s="222" t="s">
        <v>565</v>
      </c>
      <c r="D354" s="222" t="s">
        <v>258</v>
      </c>
      <c r="E354" s="223" t="s">
        <v>572</v>
      </c>
      <c r="F354" s="224" t="s">
        <v>573</v>
      </c>
      <c r="G354" s="225" t="s">
        <v>179</v>
      </c>
      <c r="H354" s="226">
        <v>16</v>
      </c>
      <c r="I354" s="227"/>
      <c r="J354" s="228">
        <f>ROUND(I354*H354,2)</f>
        <v>0</v>
      </c>
      <c r="K354" s="224" t="s">
        <v>149</v>
      </c>
      <c r="L354" s="229"/>
      <c r="M354" s="230" t="s">
        <v>19</v>
      </c>
      <c r="N354" s="231" t="s">
        <v>45</v>
      </c>
      <c r="O354" s="65"/>
      <c r="P354" s="188">
        <f>O354*H354</f>
        <v>0</v>
      </c>
      <c r="Q354" s="188">
        <v>0.06</v>
      </c>
      <c r="R354" s="188">
        <f>Q354*H354</f>
        <v>0.96</v>
      </c>
      <c r="S354" s="188">
        <v>0</v>
      </c>
      <c r="T354" s="189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90" t="s">
        <v>574</v>
      </c>
      <c r="AT354" s="190" t="s">
        <v>258</v>
      </c>
      <c r="AU354" s="190" t="s">
        <v>83</v>
      </c>
      <c r="AY354" s="18" t="s">
        <v>143</v>
      </c>
      <c r="BE354" s="191">
        <f>IF(N354="základní",J354,0)</f>
        <v>0</v>
      </c>
      <c r="BF354" s="191">
        <f>IF(N354="snížená",J354,0)</f>
        <v>0</v>
      </c>
      <c r="BG354" s="191">
        <f>IF(N354="zákl. přenesená",J354,0)</f>
        <v>0</v>
      </c>
      <c r="BH354" s="191">
        <f>IF(N354="sníž. přenesená",J354,0)</f>
        <v>0</v>
      </c>
      <c r="BI354" s="191">
        <f>IF(N354="nulová",J354,0)</f>
        <v>0</v>
      </c>
      <c r="BJ354" s="18" t="s">
        <v>81</v>
      </c>
      <c r="BK354" s="191">
        <f>ROUND(I354*H354,2)</f>
        <v>0</v>
      </c>
      <c r="BL354" s="18" t="s">
        <v>574</v>
      </c>
      <c r="BM354" s="190" t="s">
        <v>859</v>
      </c>
    </row>
    <row r="355" spans="1:65" s="2" customFormat="1" ht="19.5">
      <c r="A355" s="35"/>
      <c r="B355" s="36"/>
      <c r="C355" s="37"/>
      <c r="D355" s="192" t="s">
        <v>152</v>
      </c>
      <c r="E355" s="37"/>
      <c r="F355" s="193" t="s">
        <v>573</v>
      </c>
      <c r="G355" s="37"/>
      <c r="H355" s="37"/>
      <c r="I355" s="194"/>
      <c r="J355" s="37"/>
      <c r="K355" s="37"/>
      <c r="L355" s="40"/>
      <c r="M355" s="195"/>
      <c r="N355" s="196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152</v>
      </c>
      <c r="AU355" s="18" t="s">
        <v>83</v>
      </c>
    </row>
    <row r="356" spans="1:65" s="13" customFormat="1" ht="11.25">
      <c r="B356" s="199"/>
      <c r="C356" s="200"/>
      <c r="D356" s="192" t="s">
        <v>168</v>
      </c>
      <c r="E356" s="201" t="s">
        <v>19</v>
      </c>
      <c r="F356" s="202" t="s">
        <v>860</v>
      </c>
      <c r="G356" s="200"/>
      <c r="H356" s="203">
        <v>16</v>
      </c>
      <c r="I356" s="204"/>
      <c r="J356" s="200"/>
      <c r="K356" s="200"/>
      <c r="L356" s="205"/>
      <c r="M356" s="206"/>
      <c r="N356" s="207"/>
      <c r="O356" s="207"/>
      <c r="P356" s="207"/>
      <c r="Q356" s="207"/>
      <c r="R356" s="207"/>
      <c r="S356" s="207"/>
      <c r="T356" s="208"/>
      <c r="AT356" s="209" t="s">
        <v>168</v>
      </c>
      <c r="AU356" s="209" t="s">
        <v>83</v>
      </c>
      <c r="AV356" s="13" t="s">
        <v>83</v>
      </c>
      <c r="AW356" s="13" t="s">
        <v>35</v>
      </c>
      <c r="AX356" s="13" t="s">
        <v>81</v>
      </c>
      <c r="AY356" s="209" t="s">
        <v>143</v>
      </c>
    </row>
    <row r="357" spans="1:65" s="2" customFormat="1" ht="21.75" customHeight="1">
      <c r="A357" s="35"/>
      <c r="B357" s="36"/>
      <c r="C357" s="222" t="s">
        <v>571</v>
      </c>
      <c r="D357" s="222" t="s">
        <v>258</v>
      </c>
      <c r="E357" s="223" t="s">
        <v>578</v>
      </c>
      <c r="F357" s="224" t="s">
        <v>579</v>
      </c>
      <c r="G357" s="225" t="s">
        <v>399</v>
      </c>
      <c r="H357" s="226">
        <v>32</v>
      </c>
      <c r="I357" s="227"/>
      <c r="J357" s="228">
        <f>ROUND(I357*H357,2)</f>
        <v>0</v>
      </c>
      <c r="K357" s="224" t="s">
        <v>149</v>
      </c>
      <c r="L357" s="229"/>
      <c r="M357" s="230" t="s">
        <v>19</v>
      </c>
      <c r="N357" s="231" t="s">
        <v>45</v>
      </c>
      <c r="O357" s="65"/>
      <c r="P357" s="188">
        <f>O357*H357</f>
        <v>0</v>
      </c>
      <c r="Q357" s="188">
        <v>9.5999999999999992E-3</v>
      </c>
      <c r="R357" s="188">
        <f>Q357*H357</f>
        <v>0.30719999999999997</v>
      </c>
      <c r="S357" s="188">
        <v>0</v>
      </c>
      <c r="T357" s="189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90" t="s">
        <v>574</v>
      </c>
      <c r="AT357" s="190" t="s">
        <v>258</v>
      </c>
      <c r="AU357" s="190" t="s">
        <v>83</v>
      </c>
      <c r="AY357" s="18" t="s">
        <v>143</v>
      </c>
      <c r="BE357" s="191">
        <f>IF(N357="základní",J357,0)</f>
        <v>0</v>
      </c>
      <c r="BF357" s="191">
        <f>IF(N357="snížená",J357,0)</f>
        <v>0</v>
      </c>
      <c r="BG357" s="191">
        <f>IF(N357="zákl. přenesená",J357,0)</f>
        <v>0</v>
      </c>
      <c r="BH357" s="191">
        <f>IF(N357="sníž. přenesená",J357,0)</f>
        <v>0</v>
      </c>
      <c r="BI357" s="191">
        <f>IF(N357="nulová",J357,0)</f>
        <v>0</v>
      </c>
      <c r="BJ357" s="18" t="s">
        <v>81</v>
      </c>
      <c r="BK357" s="191">
        <f>ROUND(I357*H357,2)</f>
        <v>0</v>
      </c>
      <c r="BL357" s="18" t="s">
        <v>574</v>
      </c>
      <c r="BM357" s="190" t="s">
        <v>861</v>
      </c>
    </row>
    <row r="358" spans="1:65" s="2" customFormat="1" ht="11.25">
      <c r="A358" s="35"/>
      <c r="B358" s="36"/>
      <c r="C358" s="37"/>
      <c r="D358" s="192" t="s">
        <v>152</v>
      </c>
      <c r="E358" s="37"/>
      <c r="F358" s="193" t="s">
        <v>579</v>
      </c>
      <c r="G358" s="37"/>
      <c r="H358" s="37"/>
      <c r="I358" s="194"/>
      <c r="J358" s="37"/>
      <c r="K358" s="37"/>
      <c r="L358" s="40"/>
      <c r="M358" s="195"/>
      <c r="N358" s="196"/>
      <c r="O358" s="65"/>
      <c r="P358" s="65"/>
      <c r="Q358" s="65"/>
      <c r="R358" s="65"/>
      <c r="S358" s="65"/>
      <c r="T358" s="66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152</v>
      </c>
      <c r="AU358" s="18" t="s">
        <v>83</v>
      </c>
    </row>
    <row r="359" spans="1:65" s="2" customFormat="1" ht="24.2" customHeight="1">
      <c r="A359" s="35"/>
      <c r="B359" s="36"/>
      <c r="C359" s="179" t="s">
        <v>577</v>
      </c>
      <c r="D359" s="179" t="s">
        <v>145</v>
      </c>
      <c r="E359" s="180" t="s">
        <v>582</v>
      </c>
      <c r="F359" s="181" t="s">
        <v>583</v>
      </c>
      <c r="G359" s="182" t="s">
        <v>179</v>
      </c>
      <c r="H359" s="183">
        <v>30</v>
      </c>
      <c r="I359" s="184"/>
      <c r="J359" s="185">
        <f>ROUND(I359*H359,2)</f>
        <v>0</v>
      </c>
      <c r="K359" s="181" t="s">
        <v>149</v>
      </c>
      <c r="L359" s="40"/>
      <c r="M359" s="186" t="s">
        <v>19</v>
      </c>
      <c r="N359" s="187" t="s">
        <v>45</v>
      </c>
      <c r="O359" s="65"/>
      <c r="P359" s="188">
        <f>O359*H359</f>
        <v>0</v>
      </c>
      <c r="Q359" s="188">
        <v>0</v>
      </c>
      <c r="R359" s="188">
        <f>Q359*H359</f>
        <v>0</v>
      </c>
      <c r="S359" s="188">
        <v>0</v>
      </c>
      <c r="T359" s="189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90" t="s">
        <v>525</v>
      </c>
      <c r="AT359" s="190" t="s">
        <v>145</v>
      </c>
      <c r="AU359" s="190" t="s">
        <v>83</v>
      </c>
      <c r="AY359" s="18" t="s">
        <v>143</v>
      </c>
      <c r="BE359" s="191">
        <f>IF(N359="základní",J359,0)</f>
        <v>0</v>
      </c>
      <c r="BF359" s="191">
        <f>IF(N359="snížená",J359,0)</f>
        <v>0</v>
      </c>
      <c r="BG359" s="191">
        <f>IF(N359="zákl. přenesená",J359,0)</f>
        <v>0</v>
      </c>
      <c r="BH359" s="191">
        <f>IF(N359="sníž. přenesená",J359,0)</f>
        <v>0</v>
      </c>
      <c r="BI359" s="191">
        <f>IF(N359="nulová",J359,0)</f>
        <v>0</v>
      </c>
      <c r="BJ359" s="18" t="s">
        <v>81</v>
      </c>
      <c r="BK359" s="191">
        <f>ROUND(I359*H359,2)</f>
        <v>0</v>
      </c>
      <c r="BL359" s="18" t="s">
        <v>525</v>
      </c>
      <c r="BM359" s="190" t="s">
        <v>862</v>
      </c>
    </row>
    <row r="360" spans="1:65" s="2" customFormat="1" ht="19.5">
      <c r="A360" s="35"/>
      <c r="B360" s="36"/>
      <c r="C360" s="37"/>
      <c r="D360" s="192" t="s">
        <v>152</v>
      </c>
      <c r="E360" s="37"/>
      <c r="F360" s="193" t="s">
        <v>585</v>
      </c>
      <c r="G360" s="37"/>
      <c r="H360" s="37"/>
      <c r="I360" s="194"/>
      <c r="J360" s="37"/>
      <c r="K360" s="37"/>
      <c r="L360" s="40"/>
      <c r="M360" s="195"/>
      <c r="N360" s="196"/>
      <c r="O360" s="65"/>
      <c r="P360" s="65"/>
      <c r="Q360" s="65"/>
      <c r="R360" s="65"/>
      <c r="S360" s="65"/>
      <c r="T360" s="66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152</v>
      </c>
      <c r="AU360" s="18" t="s">
        <v>83</v>
      </c>
    </row>
    <row r="361" spans="1:65" s="2" customFormat="1" ht="11.25">
      <c r="A361" s="35"/>
      <c r="B361" s="36"/>
      <c r="C361" s="37"/>
      <c r="D361" s="197" t="s">
        <v>154</v>
      </c>
      <c r="E361" s="37"/>
      <c r="F361" s="198" t="s">
        <v>586</v>
      </c>
      <c r="G361" s="37"/>
      <c r="H361" s="37"/>
      <c r="I361" s="194"/>
      <c r="J361" s="37"/>
      <c r="K361" s="37"/>
      <c r="L361" s="40"/>
      <c r="M361" s="195"/>
      <c r="N361" s="196"/>
      <c r="O361" s="65"/>
      <c r="P361" s="65"/>
      <c r="Q361" s="65"/>
      <c r="R361" s="65"/>
      <c r="S361" s="65"/>
      <c r="T361" s="66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154</v>
      </c>
      <c r="AU361" s="18" t="s">
        <v>83</v>
      </c>
    </row>
    <row r="362" spans="1:65" s="13" customFormat="1" ht="11.25">
      <c r="B362" s="199"/>
      <c r="C362" s="200"/>
      <c r="D362" s="192" t="s">
        <v>168</v>
      </c>
      <c r="E362" s="201" t="s">
        <v>19</v>
      </c>
      <c r="F362" s="202" t="s">
        <v>751</v>
      </c>
      <c r="G362" s="200"/>
      <c r="H362" s="203">
        <v>30</v>
      </c>
      <c r="I362" s="204"/>
      <c r="J362" s="200"/>
      <c r="K362" s="200"/>
      <c r="L362" s="205"/>
      <c r="M362" s="206"/>
      <c r="N362" s="207"/>
      <c r="O362" s="207"/>
      <c r="P362" s="207"/>
      <c r="Q362" s="207"/>
      <c r="R362" s="207"/>
      <c r="S362" s="207"/>
      <c r="T362" s="208"/>
      <c r="AT362" s="209" t="s">
        <v>168</v>
      </c>
      <c r="AU362" s="209" t="s">
        <v>83</v>
      </c>
      <c r="AV362" s="13" t="s">
        <v>83</v>
      </c>
      <c r="AW362" s="13" t="s">
        <v>35</v>
      </c>
      <c r="AX362" s="13" t="s">
        <v>74</v>
      </c>
      <c r="AY362" s="209" t="s">
        <v>143</v>
      </c>
    </row>
    <row r="363" spans="1:65" s="14" customFormat="1" ht="11.25">
      <c r="B363" s="211"/>
      <c r="C363" s="212"/>
      <c r="D363" s="192" t="s">
        <v>168</v>
      </c>
      <c r="E363" s="213" t="s">
        <v>19</v>
      </c>
      <c r="F363" s="214" t="s">
        <v>192</v>
      </c>
      <c r="G363" s="212"/>
      <c r="H363" s="215">
        <v>30</v>
      </c>
      <c r="I363" s="216"/>
      <c r="J363" s="212"/>
      <c r="K363" s="212"/>
      <c r="L363" s="217"/>
      <c r="M363" s="218"/>
      <c r="N363" s="219"/>
      <c r="O363" s="219"/>
      <c r="P363" s="219"/>
      <c r="Q363" s="219"/>
      <c r="R363" s="219"/>
      <c r="S363" s="219"/>
      <c r="T363" s="220"/>
      <c r="AT363" s="221" t="s">
        <v>168</v>
      </c>
      <c r="AU363" s="221" t="s">
        <v>83</v>
      </c>
      <c r="AV363" s="14" t="s">
        <v>150</v>
      </c>
      <c r="AW363" s="14" t="s">
        <v>35</v>
      </c>
      <c r="AX363" s="14" t="s">
        <v>81</v>
      </c>
      <c r="AY363" s="221" t="s">
        <v>143</v>
      </c>
    </row>
    <row r="364" spans="1:65" s="2" customFormat="1" ht="33" customHeight="1">
      <c r="A364" s="35"/>
      <c r="B364" s="36"/>
      <c r="C364" s="179" t="s">
        <v>581</v>
      </c>
      <c r="D364" s="179" t="s">
        <v>145</v>
      </c>
      <c r="E364" s="180" t="s">
        <v>587</v>
      </c>
      <c r="F364" s="181" t="s">
        <v>588</v>
      </c>
      <c r="G364" s="182" t="s">
        <v>179</v>
      </c>
      <c r="H364" s="183">
        <v>16</v>
      </c>
      <c r="I364" s="184"/>
      <c r="J364" s="185">
        <f>ROUND(I364*H364,2)</f>
        <v>0</v>
      </c>
      <c r="K364" s="181" t="s">
        <v>149</v>
      </c>
      <c r="L364" s="40"/>
      <c r="M364" s="186" t="s">
        <v>19</v>
      </c>
      <c r="N364" s="187" t="s">
        <v>45</v>
      </c>
      <c r="O364" s="65"/>
      <c r="P364" s="188">
        <f>O364*H364</f>
        <v>0</v>
      </c>
      <c r="Q364" s="188">
        <v>0</v>
      </c>
      <c r="R364" s="188">
        <f>Q364*H364</f>
        <v>0</v>
      </c>
      <c r="S364" s="188">
        <v>0</v>
      </c>
      <c r="T364" s="189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90" t="s">
        <v>525</v>
      </c>
      <c r="AT364" s="190" t="s">
        <v>145</v>
      </c>
      <c r="AU364" s="190" t="s">
        <v>83</v>
      </c>
      <c r="AY364" s="18" t="s">
        <v>143</v>
      </c>
      <c r="BE364" s="191">
        <f>IF(N364="základní",J364,0)</f>
        <v>0</v>
      </c>
      <c r="BF364" s="191">
        <f>IF(N364="snížená",J364,0)</f>
        <v>0</v>
      </c>
      <c r="BG364" s="191">
        <f>IF(N364="zákl. přenesená",J364,0)</f>
        <v>0</v>
      </c>
      <c r="BH364" s="191">
        <f>IF(N364="sníž. přenesená",J364,0)</f>
        <v>0</v>
      </c>
      <c r="BI364" s="191">
        <f>IF(N364="nulová",J364,0)</f>
        <v>0</v>
      </c>
      <c r="BJ364" s="18" t="s">
        <v>81</v>
      </c>
      <c r="BK364" s="191">
        <f>ROUND(I364*H364,2)</f>
        <v>0</v>
      </c>
      <c r="BL364" s="18" t="s">
        <v>525</v>
      </c>
      <c r="BM364" s="190" t="s">
        <v>863</v>
      </c>
    </row>
    <row r="365" spans="1:65" s="2" customFormat="1" ht="29.25">
      <c r="A365" s="35"/>
      <c r="B365" s="36"/>
      <c r="C365" s="37"/>
      <c r="D365" s="192" t="s">
        <v>152</v>
      </c>
      <c r="E365" s="37"/>
      <c r="F365" s="193" t="s">
        <v>590</v>
      </c>
      <c r="G365" s="37"/>
      <c r="H365" s="37"/>
      <c r="I365" s="194"/>
      <c r="J365" s="37"/>
      <c r="K365" s="37"/>
      <c r="L365" s="40"/>
      <c r="M365" s="195"/>
      <c r="N365" s="196"/>
      <c r="O365" s="65"/>
      <c r="P365" s="65"/>
      <c r="Q365" s="65"/>
      <c r="R365" s="65"/>
      <c r="S365" s="65"/>
      <c r="T365" s="66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8" t="s">
        <v>152</v>
      </c>
      <c r="AU365" s="18" t="s">
        <v>83</v>
      </c>
    </row>
    <row r="366" spans="1:65" s="2" customFormat="1" ht="11.25">
      <c r="A366" s="35"/>
      <c r="B366" s="36"/>
      <c r="C366" s="37"/>
      <c r="D366" s="197" t="s">
        <v>154</v>
      </c>
      <c r="E366" s="37"/>
      <c r="F366" s="198" t="s">
        <v>591</v>
      </c>
      <c r="G366" s="37"/>
      <c r="H366" s="37"/>
      <c r="I366" s="194"/>
      <c r="J366" s="37"/>
      <c r="K366" s="37"/>
      <c r="L366" s="40"/>
      <c r="M366" s="195"/>
      <c r="N366" s="196"/>
      <c r="O366" s="65"/>
      <c r="P366" s="65"/>
      <c r="Q366" s="65"/>
      <c r="R366" s="65"/>
      <c r="S366" s="65"/>
      <c r="T366" s="66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154</v>
      </c>
      <c r="AU366" s="18" t="s">
        <v>83</v>
      </c>
    </row>
    <row r="367" spans="1:65" s="13" customFormat="1" ht="11.25">
      <c r="B367" s="199"/>
      <c r="C367" s="200"/>
      <c r="D367" s="192" t="s">
        <v>168</v>
      </c>
      <c r="E367" s="201" t="s">
        <v>19</v>
      </c>
      <c r="F367" s="202" t="s">
        <v>860</v>
      </c>
      <c r="G367" s="200"/>
      <c r="H367" s="203">
        <v>16</v>
      </c>
      <c r="I367" s="204"/>
      <c r="J367" s="200"/>
      <c r="K367" s="200"/>
      <c r="L367" s="205"/>
      <c r="M367" s="206"/>
      <c r="N367" s="207"/>
      <c r="O367" s="207"/>
      <c r="P367" s="207"/>
      <c r="Q367" s="207"/>
      <c r="R367" s="207"/>
      <c r="S367" s="207"/>
      <c r="T367" s="208"/>
      <c r="AT367" s="209" t="s">
        <v>168</v>
      </c>
      <c r="AU367" s="209" t="s">
        <v>83</v>
      </c>
      <c r="AV367" s="13" t="s">
        <v>83</v>
      </c>
      <c r="AW367" s="13" t="s">
        <v>35</v>
      </c>
      <c r="AX367" s="13" t="s">
        <v>74</v>
      </c>
      <c r="AY367" s="209" t="s">
        <v>143</v>
      </c>
    </row>
    <row r="368" spans="1:65" s="14" customFormat="1" ht="11.25">
      <c r="B368" s="211"/>
      <c r="C368" s="212"/>
      <c r="D368" s="192" t="s">
        <v>168</v>
      </c>
      <c r="E368" s="213" t="s">
        <v>19</v>
      </c>
      <c r="F368" s="214" t="s">
        <v>192</v>
      </c>
      <c r="G368" s="212"/>
      <c r="H368" s="215">
        <v>16</v>
      </c>
      <c r="I368" s="216"/>
      <c r="J368" s="212"/>
      <c r="K368" s="212"/>
      <c r="L368" s="217"/>
      <c r="M368" s="246"/>
      <c r="N368" s="247"/>
      <c r="O368" s="247"/>
      <c r="P368" s="247"/>
      <c r="Q368" s="247"/>
      <c r="R368" s="247"/>
      <c r="S368" s="247"/>
      <c r="T368" s="248"/>
      <c r="AT368" s="221" t="s">
        <v>168</v>
      </c>
      <c r="AU368" s="221" t="s">
        <v>83</v>
      </c>
      <c r="AV368" s="14" t="s">
        <v>150</v>
      </c>
      <c r="AW368" s="14" t="s">
        <v>35</v>
      </c>
      <c r="AX368" s="14" t="s">
        <v>81</v>
      </c>
      <c r="AY368" s="221" t="s">
        <v>143</v>
      </c>
    </row>
    <row r="369" spans="1:31" s="2" customFormat="1" ht="6.95" customHeight="1">
      <c r="A369" s="35"/>
      <c r="B369" s="48"/>
      <c r="C369" s="49"/>
      <c r="D369" s="49"/>
      <c r="E369" s="49"/>
      <c r="F369" s="49"/>
      <c r="G369" s="49"/>
      <c r="H369" s="49"/>
      <c r="I369" s="49"/>
      <c r="J369" s="49"/>
      <c r="K369" s="49"/>
      <c r="L369" s="40"/>
      <c r="M369" s="35"/>
      <c r="O369" s="35"/>
      <c r="P369" s="35"/>
      <c r="Q369" s="35"/>
      <c r="R369" s="35"/>
      <c r="S369" s="35"/>
      <c r="T369" s="35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</row>
  </sheetData>
  <sheetProtection algorithmName="SHA-512" hashValue="0PAehFmUxwTHG3fp9cxx7kfoGUlB4HRLv8KKVmCScexBYvKeuV+sPxMcY/vi97bPvZpa3prkl6cx7nHonw0a7Q==" saltValue="HJ/mAiLZL9xUai84GfQNw0SUaxla/JgZ6yIzXRLbgSIYKqEb4A3LHfugLciBha/hGcCkIUd0GYxYgEDeUZAzdA==" spinCount="100000" sheet="1" objects="1" scenarios="1" formatColumns="0" formatRows="0" autoFilter="0"/>
  <autoFilter ref="C97:K368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hyperlinks>
    <hyperlink ref="F103" r:id="rId1"/>
    <hyperlink ref="F106" r:id="rId2"/>
    <hyperlink ref="F109" r:id="rId3"/>
    <hyperlink ref="F113" r:id="rId4"/>
    <hyperlink ref="F117" r:id="rId5"/>
    <hyperlink ref="F122" r:id="rId6"/>
    <hyperlink ref="F127" r:id="rId7"/>
    <hyperlink ref="F132" r:id="rId8"/>
    <hyperlink ref="F137" r:id="rId9"/>
    <hyperlink ref="F140" r:id="rId10"/>
    <hyperlink ref="F145" r:id="rId11"/>
    <hyperlink ref="F150" r:id="rId12"/>
    <hyperlink ref="F155" r:id="rId13"/>
    <hyperlink ref="F160" r:id="rId14"/>
    <hyperlink ref="F165" r:id="rId15"/>
    <hyperlink ref="F176" r:id="rId16"/>
    <hyperlink ref="F180" r:id="rId17"/>
    <hyperlink ref="F186" r:id="rId18"/>
    <hyperlink ref="F190" r:id="rId19"/>
    <hyperlink ref="F213" r:id="rId20"/>
    <hyperlink ref="F228" r:id="rId21"/>
    <hyperlink ref="F233" r:id="rId22"/>
    <hyperlink ref="F241" r:id="rId23"/>
    <hyperlink ref="F247" r:id="rId24"/>
    <hyperlink ref="F253" r:id="rId25"/>
    <hyperlink ref="F256" r:id="rId26"/>
    <hyperlink ref="F261" r:id="rId27"/>
    <hyperlink ref="F266" r:id="rId28"/>
    <hyperlink ref="F271" r:id="rId29"/>
    <hyperlink ref="F277" r:id="rId30"/>
    <hyperlink ref="F282" r:id="rId31"/>
    <hyperlink ref="F287" r:id="rId32"/>
    <hyperlink ref="F291" r:id="rId33"/>
    <hyperlink ref="F295" r:id="rId34"/>
    <hyperlink ref="F301" r:id="rId35"/>
    <hyperlink ref="F304" r:id="rId36"/>
    <hyperlink ref="F309" r:id="rId37"/>
    <hyperlink ref="F316" r:id="rId38"/>
    <hyperlink ref="F325" r:id="rId39"/>
    <hyperlink ref="F330" r:id="rId40"/>
    <hyperlink ref="F346" r:id="rId41"/>
    <hyperlink ref="F351" r:id="rId42"/>
    <hyperlink ref="F361" r:id="rId43"/>
    <hyperlink ref="F366" r:id="rId4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AT2" s="18" t="s">
        <v>100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83</v>
      </c>
    </row>
    <row r="4" spans="1:46" s="1" customFormat="1" ht="24.95" customHeight="1">
      <c r="B4" s="21"/>
      <c r="D4" s="111" t="s">
        <v>106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6" t="str">
        <f>'Rekapitulace zakázky'!K6</f>
        <v>Oprava propustku v úseku Újezdec u Luhačovic - Býlnice na trati Brno - Vlárský průsmyk - 1. etapa</v>
      </c>
      <c r="F7" s="377"/>
      <c r="G7" s="377"/>
      <c r="H7" s="377"/>
      <c r="L7" s="21"/>
    </row>
    <row r="8" spans="1:46" s="1" customFormat="1" ht="12" customHeight="1">
      <c r="B8" s="21"/>
      <c r="D8" s="113" t="s">
        <v>107</v>
      </c>
      <c r="L8" s="21"/>
    </row>
    <row r="9" spans="1:46" s="2" customFormat="1" ht="16.5" customHeight="1">
      <c r="A9" s="35"/>
      <c r="B9" s="40"/>
      <c r="C9" s="35"/>
      <c r="D9" s="35"/>
      <c r="E9" s="376" t="s">
        <v>743</v>
      </c>
      <c r="F9" s="378"/>
      <c r="G9" s="378"/>
      <c r="H9" s="378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109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9" t="s">
        <v>864</v>
      </c>
      <c r="F11" s="378"/>
      <c r="G11" s="378"/>
      <c r="H11" s="378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>
        <f>'Rekapitulace zakázky'!AN8</f>
        <v>0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24</v>
      </c>
      <c r="E16" s="35"/>
      <c r="F16" s="35"/>
      <c r="G16" s="35"/>
      <c r="H16" s="35"/>
      <c r="I16" s="113" t="s">
        <v>25</v>
      </c>
      <c r="J16" s="104" t="s">
        <v>26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25</v>
      </c>
      <c r="J19" s="31" t="str">
        <f>'Rekapitulace zakázky'!AN13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0" t="str">
        <f>'Rekapitulace zakázky'!E14</f>
        <v>Vyplň údaj</v>
      </c>
      <c r="F20" s="381"/>
      <c r="G20" s="381"/>
      <c r="H20" s="381"/>
      <c r="I20" s="113" t="s">
        <v>28</v>
      </c>
      <c r="J20" s="31" t="str">
        <f>'Rekapitulace zakázky'!AN14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25</v>
      </c>
      <c r="J22" s="104" t="s">
        <v>32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33</v>
      </c>
      <c r="F23" s="35"/>
      <c r="G23" s="35"/>
      <c r="H23" s="35"/>
      <c r="I23" s="113" t="s">
        <v>28</v>
      </c>
      <c r="J23" s="104" t="s">
        <v>34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25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37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38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2" t="s">
        <v>19</v>
      </c>
      <c r="F29" s="382"/>
      <c r="G29" s="382"/>
      <c r="H29" s="382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40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42</v>
      </c>
      <c r="G34" s="35"/>
      <c r="H34" s="35"/>
      <c r="I34" s="122" t="s">
        <v>41</v>
      </c>
      <c r="J34" s="122" t="s">
        <v>43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44</v>
      </c>
      <c r="E35" s="113" t="s">
        <v>45</v>
      </c>
      <c r="F35" s="124">
        <f>ROUND((SUM(BE88:BE212)),  2)</f>
        <v>0</v>
      </c>
      <c r="G35" s="35"/>
      <c r="H35" s="35"/>
      <c r="I35" s="125">
        <v>0.21</v>
      </c>
      <c r="J35" s="124">
        <f>ROUND(((SUM(BE88:BE212))*I35),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46</v>
      </c>
      <c r="F36" s="124">
        <f>ROUND((SUM(BF88:BF212)),  2)</f>
        <v>0</v>
      </c>
      <c r="G36" s="35"/>
      <c r="H36" s="35"/>
      <c r="I36" s="125">
        <v>0.15</v>
      </c>
      <c r="J36" s="124">
        <f>ROUND(((SUM(BF88:BF212))*I36),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ROUND((SUM(BG88:BG212)),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48</v>
      </c>
      <c r="F38" s="124">
        <f>ROUND((SUM(BH88:BH212)),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49</v>
      </c>
      <c r="F39" s="124">
        <f>ROUND((SUM(BI88:BI212)),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50</v>
      </c>
      <c r="E41" s="128"/>
      <c r="F41" s="128"/>
      <c r="G41" s="129" t="s">
        <v>51</v>
      </c>
      <c r="H41" s="130" t="s">
        <v>52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111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83" t="str">
        <f>E7</f>
        <v>Oprava propustku v úseku Újezdec u Luhačovic - Býlnice na trati Brno - Vlárský průsmyk - 1. etapa</v>
      </c>
      <c r="F50" s="384"/>
      <c r="G50" s="384"/>
      <c r="H50" s="384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3" t="s">
        <v>743</v>
      </c>
      <c r="F52" s="385"/>
      <c r="G52" s="385"/>
      <c r="H52" s="385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109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SO 02.2 - Svršek v km 158,605</v>
      </c>
      <c r="F54" s="385"/>
      <c r="G54" s="385"/>
      <c r="H54" s="385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Šumice</v>
      </c>
      <c r="G56" s="37"/>
      <c r="H56" s="37"/>
      <c r="I56" s="30" t="s">
        <v>23</v>
      </c>
      <c r="J56" s="60">
        <f>IF(J14="","",J14)</f>
        <v>0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24</v>
      </c>
      <c r="D58" s="37"/>
      <c r="E58" s="37"/>
      <c r="F58" s="28" t="str">
        <f>E17</f>
        <v xml:space="preserve">Správa železniční dopravní cesty, s. o., </v>
      </c>
      <c r="G58" s="37"/>
      <c r="H58" s="37"/>
      <c r="I58" s="30" t="s">
        <v>31</v>
      </c>
      <c r="J58" s="33" t="str">
        <f>E23</f>
        <v>Dopravní projektování, spol. s 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>Ing. Ondřej Brozda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112</v>
      </c>
      <c r="D61" s="138"/>
      <c r="E61" s="138"/>
      <c r="F61" s="138"/>
      <c r="G61" s="138"/>
      <c r="H61" s="138"/>
      <c r="I61" s="138"/>
      <c r="J61" s="139" t="s">
        <v>113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72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114</v>
      </c>
    </row>
    <row r="64" spans="1:47" s="9" customFormat="1" ht="24.95" customHeight="1">
      <c r="B64" s="141"/>
      <c r="C64" s="142"/>
      <c r="D64" s="143" t="s">
        <v>115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593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9" customFormat="1" ht="24.95" customHeight="1">
      <c r="B66" s="141"/>
      <c r="C66" s="142"/>
      <c r="D66" s="143" t="s">
        <v>594</v>
      </c>
      <c r="E66" s="144"/>
      <c r="F66" s="144"/>
      <c r="G66" s="144"/>
      <c r="H66" s="144"/>
      <c r="I66" s="144"/>
      <c r="J66" s="145">
        <f>J199</f>
        <v>0</v>
      </c>
      <c r="K66" s="142"/>
      <c r="L66" s="146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128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6.25" customHeight="1">
      <c r="A76" s="35"/>
      <c r="B76" s="36"/>
      <c r="C76" s="37"/>
      <c r="D76" s="37"/>
      <c r="E76" s="383" t="str">
        <f>E7</f>
        <v>Oprava propustku v úseku Újezdec u Luhačovic - Býlnice na trati Brno - Vlárský průsmyk - 1. etapa</v>
      </c>
      <c r="F76" s="384"/>
      <c r="G76" s="384"/>
      <c r="H76" s="384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107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83" t="s">
        <v>743</v>
      </c>
      <c r="F78" s="385"/>
      <c r="G78" s="385"/>
      <c r="H78" s="385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109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2" t="str">
        <f>E11</f>
        <v>SO 02.2 - Svršek v km 158,605</v>
      </c>
      <c r="F80" s="385"/>
      <c r="G80" s="385"/>
      <c r="H80" s="385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>Šumice</v>
      </c>
      <c r="G82" s="37"/>
      <c r="H82" s="37"/>
      <c r="I82" s="30" t="s">
        <v>23</v>
      </c>
      <c r="J82" s="60">
        <f>IF(J14="","",J14)</f>
        <v>0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24</v>
      </c>
      <c r="D84" s="37"/>
      <c r="E84" s="37"/>
      <c r="F84" s="28" t="str">
        <f>E17</f>
        <v xml:space="preserve">Správa železniční dopravní cesty, s. o., </v>
      </c>
      <c r="G84" s="37"/>
      <c r="H84" s="37"/>
      <c r="I84" s="30" t="s">
        <v>31</v>
      </c>
      <c r="J84" s="33" t="str">
        <f>E23</f>
        <v>Dopravní projektování, spol. s r.o.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29</v>
      </c>
      <c r="D85" s="37"/>
      <c r="E85" s="37"/>
      <c r="F85" s="28" t="str">
        <f>IF(E20="","",E20)</f>
        <v>Vyplň údaj</v>
      </c>
      <c r="G85" s="37"/>
      <c r="H85" s="37"/>
      <c r="I85" s="30" t="s">
        <v>36</v>
      </c>
      <c r="J85" s="33" t="str">
        <f>E26</f>
        <v>Ing. Ondřej Brozda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129</v>
      </c>
      <c r="D87" s="155" t="s">
        <v>59</v>
      </c>
      <c r="E87" s="155" t="s">
        <v>55</v>
      </c>
      <c r="F87" s="155" t="s">
        <v>56</v>
      </c>
      <c r="G87" s="155" t="s">
        <v>130</v>
      </c>
      <c r="H87" s="155" t="s">
        <v>131</v>
      </c>
      <c r="I87" s="155" t="s">
        <v>132</v>
      </c>
      <c r="J87" s="155" t="s">
        <v>113</v>
      </c>
      <c r="K87" s="156" t="s">
        <v>133</v>
      </c>
      <c r="L87" s="157"/>
      <c r="M87" s="69" t="s">
        <v>19</v>
      </c>
      <c r="N87" s="70" t="s">
        <v>44</v>
      </c>
      <c r="O87" s="70" t="s">
        <v>134</v>
      </c>
      <c r="P87" s="70" t="s">
        <v>135</v>
      </c>
      <c r="Q87" s="70" t="s">
        <v>136</v>
      </c>
      <c r="R87" s="70" t="s">
        <v>137</v>
      </c>
      <c r="S87" s="70" t="s">
        <v>138</v>
      </c>
      <c r="T87" s="71" t="s">
        <v>139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140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P89+P199</f>
        <v>0</v>
      </c>
      <c r="Q88" s="73"/>
      <c r="R88" s="160">
        <f>R89+R199</f>
        <v>76.021780000000021</v>
      </c>
      <c r="S88" s="73"/>
      <c r="T88" s="161">
        <f>T89+T199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73</v>
      </c>
      <c r="AU88" s="18" t="s">
        <v>114</v>
      </c>
      <c r="BK88" s="162">
        <f>BK89+BK199</f>
        <v>0</v>
      </c>
    </row>
    <row r="89" spans="1:65" s="12" customFormat="1" ht="25.9" customHeight="1">
      <c r="B89" s="163"/>
      <c r="C89" s="164"/>
      <c r="D89" s="165" t="s">
        <v>73</v>
      </c>
      <c r="E89" s="166" t="s">
        <v>141</v>
      </c>
      <c r="F89" s="166" t="s">
        <v>142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</f>
        <v>0</v>
      </c>
      <c r="Q89" s="171"/>
      <c r="R89" s="172">
        <f>R90</f>
        <v>76.021780000000021</v>
      </c>
      <c r="S89" s="171"/>
      <c r="T89" s="173">
        <f>T90</f>
        <v>0</v>
      </c>
      <c r="AR89" s="174" t="s">
        <v>81</v>
      </c>
      <c r="AT89" s="175" t="s">
        <v>73</v>
      </c>
      <c r="AU89" s="175" t="s">
        <v>74</v>
      </c>
      <c r="AY89" s="174" t="s">
        <v>143</v>
      </c>
      <c r="BK89" s="176">
        <f>BK90</f>
        <v>0</v>
      </c>
    </row>
    <row r="90" spans="1:65" s="12" customFormat="1" ht="22.9" customHeight="1">
      <c r="B90" s="163"/>
      <c r="C90" s="164"/>
      <c r="D90" s="165" t="s">
        <v>73</v>
      </c>
      <c r="E90" s="177" t="s">
        <v>176</v>
      </c>
      <c r="F90" s="177" t="s">
        <v>595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SUM(P91:P198)</f>
        <v>0</v>
      </c>
      <c r="Q90" s="171"/>
      <c r="R90" s="172">
        <f>SUM(R91:R198)</f>
        <v>76.021780000000021</v>
      </c>
      <c r="S90" s="171"/>
      <c r="T90" s="173">
        <f>SUM(T91:T198)</f>
        <v>0</v>
      </c>
      <c r="AR90" s="174" t="s">
        <v>81</v>
      </c>
      <c r="AT90" s="175" t="s">
        <v>73</v>
      </c>
      <c r="AU90" s="175" t="s">
        <v>81</v>
      </c>
      <c r="AY90" s="174" t="s">
        <v>143</v>
      </c>
      <c r="BK90" s="176">
        <f>SUM(BK91:BK198)</f>
        <v>0</v>
      </c>
    </row>
    <row r="91" spans="1:65" s="2" customFormat="1" ht="24.2" customHeight="1">
      <c r="A91" s="35"/>
      <c r="B91" s="36"/>
      <c r="C91" s="179" t="s">
        <v>81</v>
      </c>
      <c r="D91" s="179" t="s">
        <v>145</v>
      </c>
      <c r="E91" s="180" t="s">
        <v>596</v>
      </c>
      <c r="F91" s="181" t="s">
        <v>597</v>
      </c>
      <c r="G91" s="182" t="s">
        <v>598</v>
      </c>
      <c r="H91" s="183">
        <v>0.24399999999999999</v>
      </c>
      <c r="I91" s="184"/>
      <c r="J91" s="185">
        <f>ROUND(I91*H91,2)</f>
        <v>0</v>
      </c>
      <c r="K91" s="181" t="s">
        <v>599</v>
      </c>
      <c r="L91" s="40"/>
      <c r="M91" s="186" t="s">
        <v>19</v>
      </c>
      <c r="N91" s="187" t="s">
        <v>45</v>
      </c>
      <c r="O91" s="65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150</v>
      </c>
      <c r="AT91" s="190" t="s">
        <v>145</v>
      </c>
      <c r="AU91" s="190" t="s">
        <v>83</v>
      </c>
      <c r="AY91" s="18" t="s">
        <v>143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81</v>
      </c>
      <c r="BK91" s="191">
        <f>ROUND(I91*H91,2)</f>
        <v>0</v>
      </c>
      <c r="BL91" s="18" t="s">
        <v>150</v>
      </c>
      <c r="BM91" s="190" t="s">
        <v>865</v>
      </c>
    </row>
    <row r="92" spans="1:65" s="2" customFormat="1" ht="39">
      <c r="A92" s="35"/>
      <c r="B92" s="36"/>
      <c r="C92" s="37"/>
      <c r="D92" s="192" t="s">
        <v>152</v>
      </c>
      <c r="E92" s="37"/>
      <c r="F92" s="193" t="s">
        <v>601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152</v>
      </c>
      <c r="AU92" s="18" t="s">
        <v>83</v>
      </c>
    </row>
    <row r="93" spans="1:65" s="13" customFormat="1" ht="11.25">
      <c r="B93" s="199"/>
      <c r="C93" s="200"/>
      <c r="D93" s="192" t="s">
        <v>168</v>
      </c>
      <c r="E93" s="201" t="s">
        <v>19</v>
      </c>
      <c r="F93" s="202" t="s">
        <v>866</v>
      </c>
      <c r="G93" s="200"/>
      <c r="H93" s="203">
        <v>0.24399999999999999</v>
      </c>
      <c r="I93" s="204"/>
      <c r="J93" s="200"/>
      <c r="K93" s="200"/>
      <c r="L93" s="205"/>
      <c r="M93" s="206"/>
      <c r="N93" s="207"/>
      <c r="O93" s="207"/>
      <c r="P93" s="207"/>
      <c r="Q93" s="207"/>
      <c r="R93" s="207"/>
      <c r="S93" s="207"/>
      <c r="T93" s="208"/>
      <c r="AT93" s="209" t="s">
        <v>168</v>
      </c>
      <c r="AU93" s="209" t="s">
        <v>83</v>
      </c>
      <c r="AV93" s="13" t="s">
        <v>83</v>
      </c>
      <c r="AW93" s="13" t="s">
        <v>35</v>
      </c>
      <c r="AX93" s="13" t="s">
        <v>81</v>
      </c>
      <c r="AY93" s="209" t="s">
        <v>143</v>
      </c>
    </row>
    <row r="94" spans="1:65" s="2" customFormat="1" ht="24.2" customHeight="1">
      <c r="A94" s="35"/>
      <c r="B94" s="36"/>
      <c r="C94" s="179" t="s">
        <v>83</v>
      </c>
      <c r="D94" s="179" t="s">
        <v>145</v>
      </c>
      <c r="E94" s="180" t="s">
        <v>603</v>
      </c>
      <c r="F94" s="181" t="s">
        <v>604</v>
      </c>
      <c r="G94" s="182" t="s">
        <v>148</v>
      </c>
      <c r="H94" s="183">
        <v>17</v>
      </c>
      <c r="I94" s="184"/>
      <c r="J94" s="185">
        <f>ROUND(I94*H94,2)</f>
        <v>0</v>
      </c>
      <c r="K94" s="181" t="s">
        <v>599</v>
      </c>
      <c r="L94" s="40"/>
      <c r="M94" s="186" t="s">
        <v>19</v>
      </c>
      <c r="N94" s="187" t="s">
        <v>45</v>
      </c>
      <c r="O94" s="65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0" t="s">
        <v>150</v>
      </c>
      <c r="AT94" s="190" t="s">
        <v>145</v>
      </c>
      <c r="AU94" s="190" t="s">
        <v>83</v>
      </c>
      <c r="AY94" s="18" t="s">
        <v>143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8" t="s">
        <v>81</v>
      </c>
      <c r="BK94" s="191">
        <f>ROUND(I94*H94,2)</f>
        <v>0</v>
      </c>
      <c r="BL94" s="18" t="s">
        <v>150</v>
      </c>
      <c r="BM94" s="190" t="s">
        <v>867</v>
      </c>
    </row>
    <row r="95" spans="1:65" s="2" customFormat="1" ht="48.75">
      <c r="A95" s="35"/>
      <c r="B95" s="36"/>
      <c r="C95" s="37"/>
      <c r="D95" s="192" t="s">
        <v>152</v>
      </c>
      <c r="E95" s="37"/>
      <c r="F95" s="193" t="s">
        <v>606</v>
      </c>
      <c r="G95" s="37"/>
      <c r="H95" s="37"/>
      <c r="I95" s="194"/>
      <c r="J95" s="37"/>
      <c r="K95" s="37"/>
      <c r="L95" s="40"/>
      <c r="M95" s="195"/>
      <c r="N95" s="196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152</v>
      </c>
      <c r="AU95" s="18" t="s">
        <v>83</v>
      </c>
    </row>
    <row r="96" spans="1:65" s="13" customFormat="1" ht="11.25">
      <c r="B96" s="199"/>
      <c r="C96" s="200"/>
      <c r="D96" s="192" t="s">
        <v>168</v>
      </c>
      <c r="E96" s="201" t="s">
        <v>19</v>
      </c>
      <c r="F96" s="202" t="s">
        <v>868</v>
      </c>
      <c r="G96" s="200"/>
      <c r="H96" s="203">
        <v>17</v>
      </c>
      <c r="I96" s="204"/>
      <c r="J96" s="200"/>
      <c r="K96" s="200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168</v>
      </c>
      <c r="AU96" s="209" t="s">
        <v>83</v>
      </c>
      <c r="AV96" s="13" t="s">
        <v>83</v>
      </c>
      <c r="AW96" s="13" t="s">
        <v>35</v>
      </c>
      <c r="AX96" s="13" t="s">
        <v>81</v>
      </c>
      <c r="AY96" s="209" t="s">
        <v>143</v>
      </c>
    </row>
    <row r="97" spans="1:65" s="2" customFormat="1" ht="16.5" customHeight="1">
      <c r="A97" s="35"/>
      <c r="B97" s="36"/>
      <c r="C97" s="179" t="s">
        <v>161</v>
      </c>
      <c r="D97" s="179" t="s">
        <v>145</v>
      </c>
      <c r="E97" s="180" t="s">
        <v>608</v>
      </c>
      <c r="F97" s="181" t="s">
        <v>609</v>
      </c>
      <c r="G97" s="182" t="s">
        <v>196</v>
      </c>
      <c r="H97" s="183">
        <v>3.4</v>
      </c>
      <c r="I97" s="184"/>
      <c r="J97" s="185">
        <f>ROUND(I97*H97,2)</f>
        <v>0</v>
      </c>
      <c r="K97" s="181" t="s">
        <v>599</v>
      </c>
      <c r="L97" s="40"/>
      <c r="M97" s="186" t="s">
        <v>19</v>
      </c>
      <c r="N97" s="187" t="s">
        <v>45</v>
      </c>
      <c r="O97" s="65"/>
      <c r="P97" s="188">
        <f>O97*H97</f>
        <v>0</v>
      </c>
      <c r="Q97" s="188">
        <v>0</v>
      </c>
      <c r="R97" s="188">
        <f>Q97*H97</f>
        <v>0</v>
      </c>
      <c r="S97" s="188">
        <v>0</v>
      </c>
      <c r="T97" s="189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0" t="s">
        <v>150</v>
      </c>
      <c r="AT97" s="190" t="s">
        <v>145</v>
      </c>
      <c r="AU97" s="190" t="s">
        <v>83</v>
      </c>
      <c r="AY97" s="18" t="s">
        <v>143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8" t="s">
        <v>81</v>
      </c>
      <c r="BK97" s="191">
        <f>ROUND(I97*H97,2)</f>
        <v>0</v>
      </c>
      <c r="BL97" s="18" t="s">
        <v>150</v>
      </c>
      <c r="BM97" s="190" t="s">
        <v>869</v>
      </c>
    </row>
    <row r="98" spans="1:65" s="2" customFormat="1" ht="48.75">
      <c r="A98" s="35"/>
      <c r="B98" s="36"/>
      <c r="C98" s="37"/>
      <c r="D98" s="192" t="s">
        <v>152</v>
      </c>
      <c r="E98" s="37"/>
      <c r="F98" s="193" t="s">
        <v>611</v>
      </c>
      <c r="G98" s="37"/>
      <c r="H98" s="37"/>
      <c r="I98" s="194"/>
      <c r="J98" s="37"/>
      <c r="K98" s="37"/>
      <c r="L98" s="40"/>
      <c r="M98" s="195"/>
      <c r="N98" s="196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152</v>
      </c>
      <c r="AU98" s="18" t="s">
        <v>83</v>
      </c>
    </row>
    <row r="99" spans="1:65" s="13" customFormat="1" ht="11.25">
      <c r="B99" s="199"/>
      <c r="C99" s="200"/>
      <c r="D99" s="192" t="s">
        <v>168</v>
      </c>
      <c r="E99" s="201" t="s">
        <v>19</v>
      </c>
      <c r="F99" s="202" t="s">
        <v>870</v>
      </c>
      <c r="G99" s="200"/>
      <c r="H99" s="203">
        <v>3.4</v>
      </c>
      <c r="I99" s="204"/>
      <c r="J99" s="200"/>
      <c r="K99" s="200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168</v>
      </c>
      <c r="AU99" s="209" t="s">
        <v>83</v>
      </c>
      <c r="AV99" s="13" t="s">
        <v>83</v>
      </c>
      <c r="AW99" s="13" t="s">
        <v>35</v>
      </c>
      <c r="AX99" s="13" t="s">
        <v>74</v>
      </c>
      <c r="AY99" s="209" t="s">
        <v>143</v>
      </c>
    </row>
    <row r="100" spans="1:65" s="14" customFormat="1" ht="11.25">
      <c r="B100" s="211"/>
      <c r="C100" s="212"/>
      <c r="D100" s="192" t="s">
        <v>168</v>
      </c>
      <c r="E100" s="213" t="s">
        <v>19</v>
      </c>
      <c r="F100" s="214" t="s">
        <v>192</v>
      </c>
      <c r="G100" s="212"/>
      <c r="H100" s="215">
        <v>3.4</v>
      </c>
      <c r="I100" s="216"/>
      <c r="J100" s="212"/>
      <c r="K100" s="212"/>
      <c r="L100" s="217"/>
      <c r="M100" s="218"/>
      <c r="N100" s="219"/>
      <c r="O100" s="219"/>
      <c r="P100" s="219"/>
      <c r="Q100" s="219"/>
      <c r="R100" s="219"/>
      <c r="S100" s="219"/>
      <c r="T100" s="220"/>
      <c r="AT100" s="221" t="s">
        <v>168</v>
      </c>
      <c r="AU100" s="221" t="s">
        <v>83</v>
      </c>
      <c r="AV100" s="14" t="s">
        <v>150</v>
      </c>
      <c r="AW100" s="14" t="s">
        <v>35</v>
      </c>
      <c r="AX100" s="14" t="s">
        <v>81</v>
      </c>
      <c r="AY100" s="221" t="s">
        <v>143</v>
      </c>
    </row>
    <row r="101" spans="1:65" s="2" customFormat="1" ht="16.5" customHeight="1">
      <c r="A101" s="35"/>
      <c r="B101" s="36"/>
      <c r="C101" s="222" t="s">
        <v>150</v>
      </c>
      <c r="D101" s="222" t="s">
        <v>258</v>
      </c>
      <c r="E101" s="223" t="s">
        <v>613</v>
      </c>
      <c r="F101" s="224" t="s">
        <v>614</v>
      </c>
      <c r="G101" s="225" t="s">
        <v>245</v>
      </c>
      <c r="H101" s="226">
        <v>6.12</v>
      </c>
      <c r="I101" s="227"/>
      <c r="J101" s="228">
        <f>ROUND(I101*H101,2)</f>
        <v>0</v>
      </c>
      <c r="K101" s="224" t="s">
        <v>599</v>
      </c>
      <c r="L101" s="229"/>
      <c r="M101" s="230" t="s">
        <v>19</v>
      </c>
      <c r="N101" s="231" t="s">
        <v>45</v>
      </c>
      <c r="O101" s="65"/>
      <c r="P101" s="188">
        <f>O101*H101</f>
        <v>0</v>
      </c>
      <c r="Q101" s="188">
        <v>1</v>
      </c>
      <c r="R101" s="188">
        <f>Q101*H101</f>
        <v>6.12</v>
      </c>
      <c r="S101" s="188">
        <v>0</v>
      </c>
      <c r="T101" s="189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0" t="s">
        <v>201</v>
      </c>
      <c r="AT101" s="190" t="s">
        <v>258</v>
      </c>
      <c r="AU101" s="190" t="s">
        <v>83</v>
      </c>
      <c r="AY101" s="18" t="s">
        <v>143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8" t="s">
        <v>81</v>
      </c>
      <c r="BK101" s="191">
        <f>ROUND(I101*H101,2)</f>
        <v>0</v>
      </c>
      <c r="BL101" s="18" t="s">
        <v>150</v>
      </c>
      <c r="BM101" s="190" t="s">
        <v>871</v>
      </c>
    </row>
    <row r="102" spans="1:65" s="2" customFormat="1" ht="11.25">
      <c r="A102" s="35"/>
      <c r="B102" s="36"/>
      <c r="C102" s="37"/>
      <c r="D102" s="192" t="s">
        <v>152</v>
      </c>
      <c r="E102" s="37"/>
      <c r="F102" s="193" t="s">
        <v>614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152</v>
      </c>
      <c r="AU102" s="18" t="s">
        <v>83</v>
      </c>
    </row>
    <row r="103" spans="1:65" s="13" customFormat="1" ht="11.25">
      <c r="B103" s="199"/>
      <c r="C103" s="200"/>
      <c r="D103" s="192" t="s">
        <v>168</v>
      </c>
      <c r="E103" s="201" t="s">
        <v>19</v>
      </c>
      <c r="F103" s="202" t="s">
        <v>872</v>
      </c>
      <c r="G103" s="200"/>
      <c r="H103" s="203">
        <v>6.12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168</v>
      </c>
      <c r="AU103" s="209" t="s">
        <v>83</v>
      </c>
      <c r="AV103" s="13" t="s">
        <v>83</v>
      </c>
      <c r="AW103" s="13" t="s">
        <v>35</v>
      </c>
      <c r="AX103" s="13" t="s">
        <v>81</v>
      </c>
      <c r="AY103" s="209" t="s">
        <v>143</v>
      </c>
    </row>
    <row r="104" spans="1:65" s="2" customFormat="1" ht="24.2" customHeight="1">
      <c r="A104" s="35"/>
      <c r="B104" s="36"/>
      <c r="C104" s="179" t="s">
        <v>176</v>
      </c>
      <c r="D104" s="179" t="s">
        <v>145</v>
      </c>
      <c r="E104" s="180" t="s">
        <v>617</v>
      </c>
      <c r="F104" s="181" t="s">
        <v>618</v>
      </c>
      <c r="G104" s="182" t="s">
        <v>196</v>
      </c>
      <c r="H104" s="183">
        <v>34.594999999999999</v>
      </c>
      <c r="I104" s="184"/>
      <c r="J104" s="185">
        <f>ROUND(I104*H104,2)</f>
        <v>0</v>
      </c>
      <c r="K104" s="181" t="s">
        <v>599</v>
      </c>
      <c r="L104" s="40"/>
      <c r="M104" s="186" t="s">
        <v>19</v>
      </c>
      <c r="N104" s="187" t="s">
        <v>45</v>
      </c>
      <c r="O104" s="65"/>
      <c r="P104" s="188">
        <f>O104*H104</f>
        <v>0</v>
      </c>
      <c r="Q104" s="188">
        <v>0</v>
      </c>
      <c r="R104" s="188">
        <f>Q104*H104</f>
        <v>0</v>
      </c>
      <c r="S104" s="188">
        <v>0</v>
      </c>
      <c r="T104" s="18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150</v>
      </c>
      <c r="AT104" s="190" t="s">
        <v>145</v>
      </c>
      <c r="AU104" s="190" t="s">
        <v>83</v>
      </c>
      <c r="AY104" s="18" t="s">
        <v>143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81</v>
      </c>
      <c r="BK104" s="191">
        <f>ROUND(I104*H104,2)</f>
        <v>0</v>
      </c>
      <c r="BL104" s="18" t="s">
        <v>150</v>
      </c>
      <c r="BM104" s="190" t="s">
        <v>873</v>
      </c>
    </row>
    <row r="105" spans="1:65" s="2" customFormat="1" ht="48.75">
      <c r="A105" s="35"/>
      <c r="B105" s="36"/>
      <c r="C105" s="37"/>
      <c r="D105" s="192" t="s">
        <v>152</v>
      </c>
      <c r="E105" s="37"/>
      <c r="F105" s="193" t="s">
        <v>620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152</v>
      </c>
      <c r="AU105" s="18" t="s">
        <v>83</v>
      </c>
    </row>
    <row r="106" spans="1:65" s="15" customFormat="1" ht="22.5">
      <c r="B106" s="232"/>
      <c r="C106" s="233"/>
      <c r="D106" s="192" t="s">
        <v>168</v>
      </c>
      <c r="E106" s="234" t="s">
        <v>19</v>
      </c>
      <c r="F106" s="235" t="s">
        <v>874</v>
      </c>
      <c r="G106" s="233"/>
      <c r="H106" s="234" t="s">
        <v>19</v>
      </c>
      <c r="I106" s="236"/>
      <c r="J106" s="233"/>
      <c r="K106" s="233"/>
      <c r="L106" s="237"/>
      <c r="M106" s="238"/>
      <c r="N106" s="239"/>
      <c r="O106" s="239"/>
      <c r="P106" s="239"/>
      <c r="Q106" s="239"/>
      <c r="R106" s="239"/>
      <c r="S106" s="239"/>
      <c r="T106" s="240"/>
      <c r="AT106" s="241" t="s">
        <v>168</v>
      </c>
      <c r="AU106" s="241" t="s">
        <v>83</v>
      </c>
      <c r="AV106" s="15" t="s">
        <v>81</v>
      </c>
      <c r="AW106" s="15" t="s">
        <v>35</v>
      </c>
      <c r="AX106" s="15" t="s">
        <v>74</v>
      </c>
      <c r="AY106" s="241" t="s">
        <v>143</v>
      </c>
    </row>
    <row r="107" spans="1:65" s="13" customFormat="1" ht="22.5">
      <c r="B107" s="199"/>
      <c r="C107" s="200"/>
      <c r="D107" s="192" t="s">
        <v>168</v>
      </c>
      <c r="E107" s="201" t="s">
        <v>19</v>
      </c>
      <c r="F107" s="202" t="s">
        <v>875</v>
      </c>
      <c r="G107" s="200"/>
      <c r="H107" s="203">
        <v>34.594999999999999</v>
      </c>
      <c r="I107" s="204"/>
      <c r="J107" s="200"/>
      <c r="K107" s="200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168</v>
      </c>
      <c r="AU107" s="209" t="s">
        <v>83</v>
      </c>
      <c r="AV107" s="13" t="s">
        <v>83</v>
      </c>
      <c r="AW107" s="13" t="s">
        <v>35</v>
      </c>
      <c r="AX107" s="13" t="s">
        <v>81</v>
      </c>
      <c r="AY107" s="209" t="s">
        <v>143</v>
      </c>
    </row>
    <row r="108" spans="1:65" s="2" customFormat="1" ht="16.5" customHeight="1">
      <c r="A108" s="35"/>
      <c r="B108" s="36"/>
      <c r="C108" s="179" t="s">
        <v>185</v>
      </c>
      <c r="D108" s="179" t="s">
        <v>145</v>
      </c>
      <c r="E108" s="180" t="s">
        <v>623</v>
      </c>
      <c r="F108" s="181" t="s">
        <v>624</v>
      </c>
      <c r="G108" s="182" t="s">
        <v>196</v>
      </c>
      <c r="H108" s="183">
        <v>34.594999999999999</v>
      </c>
      <c r="I108" s="184"/>
      <c r="J108" s="185">
        <f>ROUND(I108*H108,2)</f>
        <v>0</v>
      </c>
      <c r="K108" s="181" t="s">
        <v>599</v>
      </c>
      <c r="L108" s="40"/>
      <c r="M108" s="186" t="s">
        <v>19</v>
      </c>
      <c r="N108" s="187" t="s">
        <v>45</v>
      </c>
      <c r="O108" s="65"/>
      <c r="P108" s="188">
        <f>O108*H108</f>
        <v>0</v>
      </c>
      <c r="Q108" s="188">
        <v>0</v>
      </c>
      <c r="R108" s="188">
        <f>Q108*H108</f>
        <v>0</v>
      </c>
      <c r="S108" s="188">
        <v>0</v>
      </c>
      <c r="T108" s="189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0" t="s">
        <v>150</v>
      </c>
      <c r="AT108" s="190" t="s">
        <v>145</v>
      </c>
      <c r="AU108" s="190" t="s">
        <v>83</v>
      </c>
      <c r="AY108" s="18" t="s">
        <v>143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8" t="s">
        <v>81</v>
      </c>
      <c r="BK108" s="191">
        <f>ROUND(I108*H108,2)</f>
        <v>0</v>
      </c>
      <c r="BL108" s="18" t="s">
        <v>150</v>
      </c>
      <c r="BM108" s="190" t="s">
        <v>876</v>
      </c>
    </row>
    <row r="109" spans="1:65" s="2" customFormat="1" ht="78">
      <c r="A109" s="35"/>
      <c r="B109" s="36"/>
      <c r="C109" s="37"/>
      <c r="D109" s="192" t="s">
        <v>152</v>
      </c>
      <c r="E109" s="37"/>
      <c r="F109" s="193" t="s">
        <v>626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152</v>
      </c>
      <c r="AU109" s="18" t="s">
        <v>83</v>
      </c>
    </row>
    <row r="110" spans="1:65" s="13" customFormat="1" ht="22.5">
      <c r="B110" s="199"/>
      <c r="C110" s="200"/>
      <c r="D110" s="192" t="s">
        <v>168</v>
      </c>
      <c r="E110" s="201" t="s">
        <v>19</v>
      </c>
      <c r="F110" s="202" t="s">
        <v>877</v>
      </c>
      <c r="G110" s="200"/>
      <c r="H110" s="203">
        <v>34.594999999999999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168</v>
      </c>
      <c r="AU110" s="209" t="s">
        <v>83</v>
      </c>
      <c r="AV110" s="13" t="s">
        <v>83</v>
      </c>
      <c r="AW110" s="13" t="s">
        <v>35</v>
      </c>
      <c r="AX110" s="13" t="s">
        <v>81</v>
      </c>
      <c r="AY110" s="209" t="s">
        <v>143</v>
      </c>
    </row>
    <row r="111" spans="1:65" s="2" customFormat="1" ht="16.5" customHeight="1">
      <c r="A111" s="35"/>
      <c r="B111" s="36"/>
      <c r="C111" s="179" t="s">
        <v>193</v>
      </c>
      <c r="D111" s="179" t="s">
        <v>145</v>
      </c>
      <c r="E111" s="180" t="s">
        <v>632</v>
      </c>
      <c r="F111" s="181" t="s">
        <v>633</v>
      </c>
      <c r="G111" s="182" t="s">
        <v>196</v>
      </c>
      <c r="H111" s="183">
        <v>19.212</v>
      </c>
      <c r="I111" s="184"/>
      <c r="J111" s="185">
        <f>ROUND(I111*H111,2)</f>
        <v>0</v>
      </c>
      <c r="K111" s="181" t="s">
        <v>599</v>
      </c>
      <c r="L111" s="40"/>
      <c r="M111" s="186" t="s">
        <v>19</v>
      </c>
      <c r="N111" s="187" t="s">
        <v>45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150</v>
      </c>
      <c r="AT111" s="190" t="s">
        <v>145</v>
      </c>
      <c r="AU111" s="190" t="s">
        <v>83</v>
      </c>
      <c r="AY111" s="18" t="s">
        <v>143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81</v>
      </c>
      <c r="BK111" s="191">
        <f>ROUND(I111*H111,2)</f>
        <v>0</v>
      </c>
      <c r="BL111" s="18" t="s">
        <v>150</v>
      </c>
      <c r="BM111" s="190" t="s">
        <v>878</v>
      </c>
    </row>
    <row r="112" spans="1:65" s="2" customFormat="1" ht="48.75">
      <c r="A112" s="35"/>
      <c r="B112" s="36"/>
      <c r="C112" s="37"/>
      <c r="D112" s="192" t="s">
        <v>152</v>
      </c>
      <c r="E112" s="37"/>
      <c r="F112" s="193" t="s">
        <v>635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152</v>
      </c>
      <c r="AU112" s="18" t="s">
        <v>83</v>
      </c>
    </row>
    <row r="113" spans="1:65" s="13" customFormat="1" ht="22.5">
      <c r="B113" s="199"/>
      <c r="C113" s="200"/>
      <c r="D113" s="192" t="s">
        <v>168</v>
      </c>
      <c r="E113" s="201" t="s">
        <v>19</v>
      </c>
      <c r="F113" s="202" t="s">
        <v>879</v>
      </c>
      <c r="G113" s="200"/>
      <c r="H113" s="203">
        <v>19.212</v>
      </c>
      <c r="I113" s="204"/>
      <c r="J113" s="200"/>
      <c r="K113" s="200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168</v>
      </c>
      <c r="AU113" s="209" t="s">
        <v>83</v>
      </c>
      <c r="AV113" s="13" t="s">
        <v>83</v>
      </c>
      <c r="AW113" s="13" t="s">
        <v>35</v>
      </c>
      <c r="AX113" s="13" t="s">
        <v>74</v>
      </c>
      <c r="AY113" s="209" t="s">
        <v>143</v>
      </c>
    </row>
    <row r="114" spans="1:65" s="15" customFormat="1" ht="22.5">
      <c r="B114" s="232"/>
      <c r="C114" s="233"/>
      <c r="D114" s="192" t="s">
        <v>168</v>
      </c>
      <c r="E114" s="234" t="s">
        <v>19</v>
      </c>
      <c r="F114" s="235" t="s">
        <v>637</v>
      </c>
      <c r="G114" s="233"/>
      <c r="H114" s="234" t="s">
        <v>19</v>
      </c>
      <c r="I114" s="236"/>
      <c r="J114" s="233"/>
      <c r="K114" s="233"/>
      <c r="L114" s="237"/>
      <c r="M114" s="238"/>
      <c r="N114" s="239"/>
      <c r="O114" s="239"/>
      <c r="P114" s="239"/>
      <c r="Q114" s="239"/>
      <c r="R114" s="239"/>
      <c r="S114" s="239"/>
      <c r="T114" s="240"/>
      <c r="AT114" s="241" t="s">
        <v>168</v>
      </c>
      <c r="AU114" s="241" t="s">
        <v>83</v>
      </c>
      <c r="AV114" s="15" t="s">
        <v>81</v>
      </c>
      <c r="AW114" s="15" t="s">
        <v>35</v>
      </c>
      <c r="AX114" s="15" t="s">
        <v>74</v>
      </c>
      <c r="AY114" s="241" t="s">
        <v>143</v>
      </c>
    </row>
    <row r="115" spans="1:65" s="14" customFormat="1" ht="11.25">
      <c r="B115" s="211"/>
      <c r="C115" s="212"/>
      <c r="D115" s="192" t="s">
        <v>168</v>
      </c>
      <c r="E115" s="213" t="s">
        <v>19</v>
      </c>
      <c r="F115" s="214" t="s">
        <v>192</v>
      </c>
      <c r="G115" s="212"/>
      <c r="H115" s="215">
        <v>19.212</v>
      </c>
      <c r="I115" s="216"/>
      <c r="J115" s="212"/>
      <c r="K115" s="212"/>
      <c r="L115" s="217"/>
      <c r="M115" s="218"/>
      <c r="N115" s="219"/>
      <c r="O115" s="219"/>
      <c r="P115" s="219"/>
      <c r="Q115" s="219"/>
      <c r="R115" s="219"/>
      <c r="S115" s="219"/>
      <c r="T115" s="220"/>
      <c r="AT115" s="221" t="s">
        <v>168</v>
      </c>
      <c r="AU115" s="221" t="s">
        <v>83</v>
      </c>
      <c r="AV115" s="14" t="s">
        <v>150</v>
      </c>
      <c r="AW115" s="14" t="s">
        <v>35</v>
      </c>
      <c r="AX115" s="14" t="s">
        <v>81</v>
      </c>
      <c r="AY115" s="221" t="s">
        <v>143</v>
      </c>
    </row>
    <row r="116" spans="1:65" s="2" customFormat="1" ht="16.5" customHeight="1">
      <c r="A116" s="35"/>
      <c r="B116" s="36"/>
      <c r="C116" s="222" t="s">
        <v>201</v>
      </c>
      <c r="D116" s="222" t="s">
        <v>258</v>
      </c>
      <c r="E116" s="223" t="s">
        <v>638</v>
      </c>
      <c r="F116" s="224" t="s">
        <v>639</v>
      </c>
      <c r="G116" s="225" t="s">
        <v>245</v>
      </c>
      <c r="H116" s="226">
        <v>69.177000000000007</v>
      </c>
      <c r="I116" s="227"/>
      <c r="J116" s="228">
        <f>ROUND(I116*H116,2)</f>
        <v>0</v>
      </c>
      <c r="K116" s="224" t="s">
        <v>599</v>
      </c>
      <c r="L116" s="229"/>
      <c r="M116" s="230" t="s">
        <v>19</v>
      </c>
      <c r="N116" s="231" t="s">
        <v>45</v>
      </c>
      <c r="O116" s="65"/>
      <c r="P116" s="188">
        <f>O116*H116</f>
        <v>0</v>
      </c>
      <c r="Q116" s="188">
        <v>1</v>
      </c>
      <c r="R116" s="188">
        <f>Q116*H116</f>
        <v>69.177000000000007</v>
      </c>
      <c r="S116" s="188">
        <v>0</v>
      </c>
      <c r="T116" s="189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0" t="s">
        <v>201</v>
      </c>
      <c r="AT116" s="190" t="s">
        <v>258</v>
      </c>
      <c r="AU116" s="190" t="s">
        <v>83</v>
      </c>
      <c r="AY116" s="18" t="s">
        <v>143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8" t="s">
        <v>81</v>
      </c>
      <c r="BK116" s="191">
        <f>ROUND(I116*H116,2)</f>
        <v>0</v>
      </c>
      <c r="BL116" s="18" t="s">
        <v>150</v>
      </c>
      <c r="BM116" s="190" t="s">
        <v>880</v>
      </c>
    </row>
    <row r="117" spans="1:65" s="2" customFormat="1" ht="11.25">
      <c r="A117" s="35"/>
      <c r="B117" s="36"/>
      <c r="C117" s="37"/>
      <c r="D117" s="192" t="s">
        <v>152</v>
      </c>
      <c r="E117" s="37"/>
      <c r="F117" s="193" t="s">
        <v>639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152</v>
      </c>
      <c r="AU117" s="18" t="s">
        <v>83</v>
      </c>
    </row>
    <row r="118" spans="1:65" s="13" customFormat="1" ht="11.25">
      <c r="B118" s="199"/>
      <c r="C118" s="200"/>
      <c r="D118" s="192" t="s">
        <v>168</v>
      </c>
      <c r="E118" s="201" t="s">
        <v>19</v>
      </c>
      <c r="F118" s="202" t="s">
        <v>881</v>
      </c>
      <c r="G118" s="200"/>
      <c r="H118" s="203">
        <v>69.177000000000007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168</v>
      </c>
      <c r="AU118" s="209" t="s">
        <v>83</v>
      </c>
      <c r="AV118" s="13" t="s">
        <v>83</v>
      </c>
      <c r="AW118" s="13" t="s">
        <v>35</v>
      </c>
      <c r="AX118" s="13" t="s">
        <v>81</v>
      </c>
      <c r="AY118" s="209" t="s">
        <v>143</v>
      </c>
    </row>
    <row r="119" spans="1:65" s="2" customFormat="1" ht="16.5" customHeight="1">
      <c r="A119" s="35"/>
      <c r="B119" s="36"/>
      <c r="C119" s="179" t="s">
        <v>208</v>
      </c>
      <c r="D119" s="179" t="s">
        <v>145</v>
      </c>
      <c r="E119" s="180" t="s">
        <v>642</v>
      </c>
      <c r="F119" s="181" t="s">
        <v>643</v>
      </c>
      <c r="G119" s="182" t="s">
        <v>399</v>
      </c>
      <c r="H119" s="183">
        <v>26</v>
      </c>
      <c r="I119" s="184"/>
      <c r="J119" s="185">
        <f>ROUND(I119*H119,2)</f>
        <v>0</v>
      </c>
      <c r="K119" s="181" t="s">
        <v>599</v>
      </c>
      <c r="L119" s="40"/>
      <c r="M119" s="186" t="s">
        <v>19</v>
      </c>
      <c r="N119" s="187" t="s">
        <v>45</v>
      </c>
      <c r="O119" s="6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150</v>
      </c>
      <c r="AT119" s="190" t="s">
        <v>145</v>
      </c>
      <c r="AU119" s="190" t="s">
        <v>83</v>
      </c>
      <c r="AY119" s="18" t="s">
        <v>143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81</v>
      </c>
      <c r="BK119" s="191">
        <f>ROUND(I119*H119,2)</f>
        <v>0</v>
      </c>
      <c r="BL119" s="18" t="s">
        <v>150</v>
      </c>
      <c r="BM119" s="190" t="s">
        <v>882</v>
      </c>
    </row>
    <row r="120" spans="1:65" s="2" customFormat="1" ht="48.75">
      <c r="A120" s="35"/>
      <c r="B120" s="36"/>
      <c r="C120" s="37"/>
      <c r="D120" s="192" t="s">
        <v>152</v>
      </c>
      <c r="E120" s="37"/>
      <c r="F120" s="193" t="s">
        <v>645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152</v>
      </c>
      <c r="AU120" s="18" t="s">
        <v>83</v>
      </c>
    </row>
    <row r="121" spans="1:65" s="13" customFormat="1" ht="22.5">
      <c r="B121" s="199"/>
      <c r="C121" s="200"/>
      <c r="D121" s="192" t="s">
        <v>168</v>
      </c>
      <c r="E121" s="201" t="s">
        <v>19</v>
      </c>
      <c r="F121" s="202" t="s">
        <v>883</v>
      </c>
      <c r="G121" s="200"/>
      <c r="H121" s="203">
        <v>26</v>
      </c>
      <c r="I121" s="204"/>
      <c r="J121" s="200"/>
      <c r="K121" s="200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168</v>
      </c>
      <c r="AU121" s="209" t="s">
        <v>83</v>
      </c>
      <c r="AV121" s="13" t="s">
        <v>83</v>
      </c>
      <c r="AW121" s="13" t="s">
        <v>35</v>
      </c>
      <c r="AX121" s="13" t="s">
        <v>74</v>
      </c>
      <c r="AY121" s="209" t="s">
        <v>143</v>
      </c>
    </row>
    <row r="122" spans="1:65" s="14" customFormat="1" ht="11.25">
      <c r="B122" s="211"/>
      <c r="C122" s="212"/>
      <c r="D122" s="192" t="s">
        <v>168</v>
      </c>
      <c r="E122" s="213" t="s">
        <v>19</v>
      </c>
      <c r="F122" s="214" t="s">
        <v>192</v>
      </c>
      <c r="G122" s="212"/>
      <c r="H122" s="215">
        <v>26</v>
      </c>
      <c r="I122" s="216"/>
      <c r="J122" s="212"/>
      <c r="K122" s="212"/>
      <c r="L122" s="217"/>
      <c r="M122" s="218"/>
      <c r="N122" s="219"/>
      <c r="O122" s="219"/>
      <c r="P122" s="219"/>
      <c r="Q122" s="219"/>
      <c r="R122" s="219"/>
      <c r="S122" s="219"/>
      <c r="T122" s="220"/>
      <c r="AT122" s="221" t="s">
        <v>168</v>
      </c>
      <c r="AU122" s="221" t="s">
        <v>83</v>
      </c>
      <c r="AV122" s="14" t="s">
        <v>150</v>
      </c>
      <c r="AW122" s="14" t="s">
        <v>35</v>
      </c>
      <c r="AX122" s="14" t="s">
        <v>81</v>
      </c>
      <c r="AY122" s="221" t="s">
        <v>143</v>
      </c>
    </row>
    <row r="123" spans="1:65" s="2" customFormat="1" ht="16.5" customHeight="1">
      <c r="A123" s="35"/>
      <c r="B123" s="36"/>
      <c r="C123" s="222" t="s">
        <v>214</v>
      </c>
      <c r="D123" s="222" t="s">
        <v>258</v>
      </c>
      <c r="E123" s="223" t="s">
        <v>646</v>
      </c>
      <c r="F123" s="224" t="s">
        <v>647</v>
      </c>
      <c r="G123" s="225" t="s">
        <v>399</v>
      </c>
      <c r="H123" s="226">
        <v>208</v>
      </c>
      <c r="I123" s="227"/>
      <c r="J123" s="228">
        <f>ROUND(I123*H123,2)</f>
        <v>0</v>
      </c>
      <c r="K123" s="224" t="s">
        <v>599</v>
      </c>
      <c r="L123" s="229"/>
      <c r="M123" s="230" t="s">
        <v>19</v>
      </c>
      <c r="N123" s="231" t="s">
        <v>45</v>
      </c>
      <c r="O123" s="65"/>
      <c r="P123" s="188">
        <f>O123*H123</f>
        <v>0</v>
      </c>
      <c r="Q123" s="188">
        <v>4.0000000000000003E-5</v>
      </c>
      <c r="R123" s="188">
        <f>Q123*H123</f>
        <v>8.320000000000001E-3</v>
      </c>
      <c r="S123" s="188">
        <v>0</v>
      </c>
      <c r="T123" s="18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0" t="s">
        <v>201</v>
      </c>
      <c r="AT123" s="190" t="s">
        <v>258</v>
      </c>
      <c r="AU123" s="190" t="s">
        <v>83</v>
      </c>
      <c r="AY123" s="18" t="s">
        <v>143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8" t="s">
        <v>81</v>
      </c>
      <c r="BK123" s="191">
        <f>ROUND(I123*H123,2)</f>
        <v>0</v>
      </c>
      <c r="BL123" s="18" t="s">
        <v>150</v>
      </c>
      <c r="BM123" s="190" t="s">
        <v>884</v>
      </c>
    </row>
    <row r="124" spans="1:65" s="2" customFormat="1" ht="11.25">
      <c r="A124" s="35"/>
      <c r="B124" s="36"/>
      <c r="C124" s="37"/>
      <c r="D124" s="192" t="s">
        <v>152</v>
      </c>
      <c r="E124" s="37"/>
      <c r="F124" s="193" t="s">
        <v>649</v>
      </c>
      <c r="G124" s="37"/>
      <c r="H124" s="37"/>
      <c r="I124" s="194"/>
      <c r="J124" s="37"/>
      <c r="K124" s="37"/>
      <c r="L124" s="40"/>
      <c r="M124" s="195"/>
      <c r="N124" s="19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152</v>
      </c>
      <c r="AU124" s="18" t="s">
        <v>83</v>
      </c>
    </row>
    <row r="125" spans="1:65" s="15" customFormat="1" ht="22.5">
      <c r="B125" s="232"/>
      <c r="C125" s="233"/>
      <c r="D125" s="192" t="s">
        <v>168</v>
      </c>
      <c r="E125" s="234" t="s">
        <v>19</v>
      </c>
      <c r="F125" s="235" t="s">
        <v>885</v>
      </c>
      <c r="G125" s="233"/>
      <c r="H125" s="234" t="s">
        <v>19</v>
      </c>
      <c r="I125" s="236"/>
      <c r="J125" s="233"/>
      <c r="K125" s="233"/>
      <c r="L125" s="237"/>
      <c r="M125" s="238"/>
      <c r="N125" s="239"/>
      <c r="O125" s="239"/>
      <c r="P125" s="239"/>
      <c r="Q125" s="239"/>
      <c r="R125" s="239"/>
      <c r="S125" s="239"/>
      <c r="T125" s="240"/>
      <c r="AT125" s="241" t="s">
        <v>168</v>
      </c>
      <c r="AU125" s="241" t="s">
        <v>83</v>
      </c>
      <c r="AV125" s="15" t="s">
        <v>81</v>
      </c>
      <c r="AW125" s="15" t="s">
        <v>35</v>
      </c>
      <c r="AX125" s="15" t="s">
        <v>74</v>
      </c>
      <c r="AY125" s="241" t="s">
        <v>143</v>
      </c>
    </row>
    <row r="126" spans="1:65" s="13" customFormat="1" ht="11.25">
      <c r="B126" s="199"/>
      <c r="C126" s="200"/>
      <c r="D126" s="192" t="s">
        <v>168</v>
      </c>
      <c r="E126" s="201" t="s">
        <v>19</v>
      </c>
      <c r="F126" s="202" t="s">
        <v>886</v>
      </c>
      <c r="G126" s="200"/>
      <c r="H126" s="203">
        <v>208</v>
      </c>
      <c r="I126" s="204"/>
      <c r="J126" s="200"/>
      <c r="K126" s="200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168</v>
      </c>
      <c r="AU126" s="209" t="s">
        <v>83</v>
      </c>
      <c r="AV126" s="13" t="s">
        <v>83</v>
      </c>
      <c r="AW126" s="13" t="s">
        <v>35</v>
      </c>
      <c r="AX126" s="13" t="s">
        <v>74</v>
      </c>
      <c r="AY126" s="209" t="s">
        <v>143</v>
      </c>
    </row>
    <row r="127" spans="1:65" s="14" customFormat="1" ht="11.25">
      <c r="B127" s="211"/>
      <c r="C127" s="212"/>
      <c r="D127" s="192" t="s">
        <v>168</v>
      </c>
      <c r="E127" s="213" t="s">
        <v>19</v>
      </c>
      <c r="F127" s="214" t="s">
        <v>192</v>
      </c>
      <c r="G127" s="212"/>
      <c r="H127" s="215">
        <v>208</v>
      </c>
      <c r="I127" s="216"/>
      <c r="J127" s="212"/>
      <c r="K127" s="212"/>
      <c r="L127" s="217"/>
      <c r="M127" s="218"/>
      <c r="N127" s="219"/>
      <c r="O127" s="219"/>
      <c r="P127" s="219"/>
      <c r="Q127" s="219"/>
      <c r="R127" s="219"/>
      <c r="S127" s="219"/>
      <c r="T127" s="220"/>
      <c r="AT127" s="221" t="s">
        <v>168</v>
      </c>
      <c r="AU127" s="221" t="s">
        <v>83</v>
      </c>
      <c r="AV127" s="14" t="s">
        <v>150</v>
      </c>
      <c r="AW127" s="14" t="s">
        <v>35</v>
      </c>
      <c r="AX127" s="14" t="s">
        <v>81</v>
      </c>
      <c r="AY127" s="221" t="s">
        <v>143</v>
      </c>
    </row>
    <row r="128" spans="1:65" s="2" customFormat="1" ht="24.2" customHeight="1">
      <c r="A128" s="35"/>
      <c r="B128" s="36"/>
      <c r="C128" s="179" t="s">
        <v>221</v>
      </c>
      <c r="D128" s="179" t="s">
        <v>145</v>
      </c>
      <c r="E128" s="180" t="s">
        <v>652</v>
      </c>
      <c r="F128" s="181" t="s">
        <v>653</v>
      </c>
      <c r="G128" s="182" t="s">
        <v>598</v>
      </c>
      <c r="H128" s="183">
        <v>1.7000000000000001E-2</v>
      </c>
      <c r="I128" s="184"/>
      <c r="J128" s="185">
        <f>ROUND(I128*H128,2)</f>
        <v>0</v>
      </c>
      <c r="K128" s="181" t="s">
        <v>599</v>
      </c>
      <c r="L128" s="40"/>
      <c r="M128" s="186" t="s">
        <v>19</v>
      </c>
      <c r="N128" s="187" t="s">
        <v>45</v>
      </c>
      <c r="O128" s="65"/>
      <c r="P128" s="188">
        <f>O128*H128</f>
        <v>0</v>
      </c>
      <c r="Q128" s="188">
        <v>0</v>
      </c>
      <c r="R128" s="188">
        <f>Q128*H128</f>
        <v>0</v>
      </c>
      <c r="S128" s="188">
        <v>0</v>
      </c>
      <c r="T128" s="18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0" t="s">
        <v>150</v>
      </c>
      <c r="AT128" s="190" t="s">
        <v>145</v>
      </c>
      <c r="AU128" s="190" t="s">
        <v>83</v>
      </c>
      <c r="AY128" s="18" t="s">
        <v>143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8" t="s">
        <v>81</v>
      </c>
      <c r="BK128" s="191">
        <f>ROUND(I128*H128,2)</f>
        <v>0</v>
      </c>
      <c r="BL128" s="18" t="s">
        <v>150</v>
      </c>
      <c r="BM128" s="190" t="s">
        <v>887</v>
      </c>
    </row>
    <row r="129" spans="1:65" s="2" customFormat="1" ht="48.75">
      <c r="A129" s="35"/>
      <c r="B129" s="36"/>
      <c r="C129" s="37"/>
      <c r="D129" s="192" t="s">
        <v>152</v>
      </c>
      <c r="E129" s="37"/>
      <c r="F129" s="193" t="s">
        <v>655</v>
      </c>
      <c r="G129" s="37"/>
      <c r="H129" s="37"/>
      <c r="I129" s="194"/>
      <c r="J129" s="37"/>
      <c r="K129" s="37"/>
      <c r="L129" s="40"/>
      <c r="M129" s="195"/>
      <c r="N129" s="196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152</v>
      </c>
      <c r="AU129" s="18" t="s">
        <v>83</v>
      </c>
    </row>
    <row r="130" spans="1:65" s="13" customFormat="1" ht="11.25">
      <c r="B130" s="199"/>
      <c r="C130" s="200"/>
      <c r="D130" s="192" t="s">
        <v>168</v>
      </c>
      <c r="E130" s="201" t="s">
        <v>19</v>
      </c>
      <c r="F130" s="202" t="s">
        <v>888</v>
      </c>
      <c r="G130" s="200"/>
      <c r="H130" s="203">
        <v>1.7000000000000001E-2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168</v>
      </c>
      <c r="AU130" s="209" t="s">
        <v>83</v>
      </c>
      <c r="AV130" s="13" t="s">
        <v>83</v>
      </c>
      <c r="AW130" s="13" t="s">
        <v>35</v>
      </c>
      <c r="AX130" s="13" t="s">
        <v>74</v>
      </c>
      <c r="AY130" s="209" t="s">
        <v>143</v>
      </c>
    </row>
    <row r="131" spans="1:65" s="14" customFormat="1" ht="11.25">
      <c r="B131" s="211"/>
      <c r="C131" s="212"/>
      <c r="D131" s="192" t="s">
        <v>168</v>
      </c>
      <c r="E131" s="213" t="s">
        <v>19</v>
      </c>
      <c r="F131" s="214" t="s">
        <v>192</v>
      </c>
      <c r="G131" s="212"/>
      <c r="H131" s="215">
        <v>1.7000000000000001E-2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168</v>
      </c>
      <c r="AU131" s="221" t="s">
        <v>83</v>
      </c>
      <c r="AV131" s="14" t="s">
        <v>150</v>
      </c>
      <c r="AW131" s="14" t="s">
        <v>35</v>
      </c>
      <c r="AX131" s="14" t="s">
        <v>81</v>
      </c>
      <c r="AY131" s="221" t="s">
        <v>143</v>
      </c>
    </row>
    <row r="132" spans="1:65" s="2" customFormat="1" ht="16.5" customHeight="1">
      <c r="A132" s="35"/>
      <c r="B132" s="36"/>
      <c r="C132" s="222" t="s">
        <v>228</v>
      </c>
      <c r="D132" s="222" t="s">
        <v>258</v>
      </c>
      <c r="E132" s="223" t="s">
        <v>657</v>
      </c>
      <c r="F132" s="224" t="s">
        <v>658</v>
      </c>
      <c r="G132" s="225" t="s">
        <v>179</v>
      </c>
      <c r="H132" s="226">
        <v>10</v>
      </c>
      <c r="I132" s="227"/>
      <c r="J132" s="228">
        <f>ROUND(I132*H132,2)</f>
        <v>0</v>
      </c>
      <c r="K132" s="224" t="s">
        <v>599</v>
      </c>
      <c r="L132" s="229"/>
      <c r="M132" s="230" t="s">
        <v>19</v>
      </c>
      <c r="N132" s="231" t="s">
        <v>45</v>
      </c>
      <c r="O132" s="65"/>
      <c r="P132" s="188">
        <f>O132*H132</f>
        <v>0</v>
      </c>
      <c r="Q132" s="188">
        <v>4.9390000000000003E-2</v>
      </c>
      <c r="R132" s="188">
        <f>Q132*H132</f>
        <v>0.49390000000000001</v>
      </c>
      <c r="S132" s="188">
        <v>0</v>
      </c>
      <c r="T132" s="18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0" t="s">
        <v>201</v>
      </c>
      <c r="AT132" s="190" t="s">
        <v>258</v>
      </c>
      <c r="AU132" s="190" t="s">
        <v>83</v>
      </c>
      <c r="AY132" s="18" t="s">
        <v>143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81</v>
      </c>
      <c r="BK132" s="191">
        <f>ROUND(I132*H132,2)</f>
        <v>0</v>
      </c>
      <c r="BL132" s="18" t="s">
        <v>150</v>
      </c>
      <c r="BM132" s="190" t="s">
        <v>889</v>
      </c>
    </row>
    <row r="133" spans="1:65" s="2" customFormat="1" ht="11.25">
      <c r="A133" s="35"/>
      <c r="B133" s="36"/>
      <c r="C133" s="37"/>
      <c r="D133" s="192" t="s">
        <v>152</v>
      </c>
      <c r="E133" s="37"/>
      <c r="F133" s="193" t="s">
        <v>658</v>
      </c>
      <c r="G133" s="37"/>
      <c r="H133" s="37"/>
      <c r="I133" s="194"/>
      <c r="J133" s="37"/>
      <c r="K133" s="37"/>
      <c r="L133" s="40"/>
      <c r="M133" s="195"/>
      <c r="N133" s="196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152</v>
      </c>
      <c r="AU133" s="18" t="s">
        <v>83</v>
      </c>
    </row>
    <row r="134" spans="1:65" s="13" customFormat="1" ht="11.25">
      <c r="B134" s="199"/>
      <c r="C134" s="200"/>
      <c r="D134" s="192" t="s">
        <v>168</v>
      </c>
      <c r="E134" s="201" t="s">
        <v>19</v>
      </c>
      <c r="F134" s="202" t="s">
        <v>890</v>
      </c>
      <c r="G134" s="200"/>
      <c r="H134" s="203">
        <v>10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168</v>
      </c>
      <c r="AU134" s="209" t="s">
        <v>83</v>
      </c>
      <c r="AV134" s="13" t="s">
        <v>83</v>
      </c>
      <c r="AW134" s="13" t="s">
        <v>35</v>
      </c>
      <c r="AX134" s="13" t="s">
        <v>74</v>
      </c>
      <c r="AY134" s="209" t="s">
        <v>143</v>
      </c>
    </row>
    <row r="135" spans="1:65" s="14" customFormat="1" ht="11.25">
      <c r="B135" s="211"/>
      <c r="C135" s="212"/>
      <c r="D135" s="192" t="s">
        <v>168</v>
      </c>
      <c r="E135" s="213" t="s">
        <v>19</v>
      </c>
      <c r="F135" s="214" t="s">
        <v>192</v>
      </c>
      <c r="G135" s="212"/>
      <c r="H135" s="215">
        <v>10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168</v>
      </c>
      <c r="AU135" s="221" t="s">
        <v>83</v>
      </c>
      <c r="AV135" s="14" t="s">
        <v>150</v>
      </c>
      <c r="AW135" s="14" t="s">
        <v>35</v>
      </c>
      <c r="AX135" s="14" t="s">
        <v>81</v>
      </c>
      <c r="AY135" s="221" t="s">
        <v>143</v>
      </c>
    </row>
    <row r="136" spans="1:65" s="2" customFormat="1" ht="21.75" customHeight="1">
      <c r="A136" s="35"/>
      <c r="B136" s="36"/>
      <c r="C136" s="222" t="s">
        <v>235</v>
      </c>
      <c r="D136" s="222" t="s">
        <v>258</v>
      </c>
      <c r="E136" s="223" t="s">
        <v>683</v>
      </c>
      <c r="F136" s="224" t="s">
        <v>684</v>
      </c>
      <c r="G136" s="225" t="s">
        <v>399</v>
      </c>
      <c r="H136" s="226">
        <v>52</v>
      </c>
      <c r="I136" s="227"/>
      <c r="J136" s="228">
        <f>ROUND(I136*H136,2)</f>
        <v>0</v>
      </c>
      <c r="K136" s="224" t="s">
        <v>19</v>
      </c>
      <c r="L136" s="229"/>
      <c r="M136" s="230" t="s">
        <v>19</v>
      </c>
      <c r="N136" s="231" t="s">
        <v>45</v>
      </c>
      <c r="O136" s="65"/>
      <c r="P136" s="188">
        <f>O136*H136</f>
        <v>0</v>
      </c>
      <c r="Q136" s="188">
        <v>1.6000000000000001E-4</v>
      </c>
      <c r="R136" s="188">
        <f>Q136*H136</f>
        <v>8.320000000000001E-3</v>
      </c>
      <c r="S136" s="188">
        <v>0</v>
      </c>
      <c r="T136" s="18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0" t="s">
        <v>201</v>
      </c>
      <c r="AT136" s="190" t="s">
        <v>258</v>
      </c>
      <c r="AU136" s="190" t="s">
        <v>83</v>
      </c>
      <c r="AY136" s="18" t="s">
        <v>143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8" t="s">
        <v>81</v>
      </c>
      <c r="BK136" s="191">
        <f>ROUND(I136*H136,2)</f>
        <v>0</v>
      </c>
      <c r="BL136" s="18" t="s">
        <v>150</v>
      </c>
      <c r="BM136" s="190" t="s">
        <v>891</v>
      </c>
    </row>
    <row r="137" spans="1:65" s="2" customFormat="1" ht="11.25">
      <c r="A137" s="35"/>
      <c r="B137" s="36"/>
      <c r="C137" s="37"/>
      <c r="D137" s="192" t="s">
        <v>152</v>
      </c>
      <c r="E137" s="37"/>
      <c r="F137" s="193" t="s">
        <v>684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152</v>
      </c>
      <c r="AU137" s="18" t="s">
        <v>83</v>
      </c>
    </row>
    <row r="138" spans="1:65" s="15" customFormat="1" ht="11.25">
      <c r="B138" s="232"/>
      <c r="C138" s="233"/>
      <c r="D138" s="192" t="s">
        <v>168</v>
      </c>
      <c r="E138" s="234" t="s">
        <v>19</v>
      </c>
      <c r="F138" s="235" t="s">
        <v>686</v>
      </c>
      <c r="G138" s="233"/>
      <c r="H138" s="234" t="s">
        <v>19</v>
      </c>
      <c r="I138" s="236"/>
      <c r="J138" s="233"/>
      <c r="K138" s="233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168</v>
      </c>
      <c r="AU138" s="241" t="s">
        <v>83</v>
      </c>
      <c r="AV138" s="15" t="s">
        <v>81</v>
      </c>
      <c r="AW138" s="15" t="s">
        <v>35</v>
      </c>
      <c r="AX138" s="15" t="s">
        <v>74</v>
      </c>
      <c r="AY138" s="241" t="s">
        <v>143</v>
      </c>
    </row>
    <row r="139" spans="1:65" s="13" customFormat="1" ht="11.25">
      <c r="B139" s="199"/>
      <c r="C139" s="200"/>
      <c r="D139" s="192" t="s">
        <v>168</v>
      </c>
      <c r="E139" s="201" t="s">
        <v>19</v>
      </c>
      <c r="F139" s="202" t="s">
        <v>892</v>
      </c>
      <c r="G139" s="200"/>
      <c r="H139" s="203">
        <v>52</v>
      </c>
      <c r="I139" s="204"/>
      <c r="J139" s="200"/>
      <c r="K139" s="200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168</v>
      </c>
      <c r="AU139" s="209" t="s">
        <v>83</v>
      </c>
      <c r="AV139" s="13" t="s">
        <v>83</v>
      </c>
      <c r="AW139" s="13" t="s">
        <v>35</v>
      </c>
      <c r="AX139" s="13" t="s">
        <v>81</v>
      </c>
      <c r="AY139" s="209" t="s">
        <v>143</v>
      </c>
    </row>
    <row r="140" spans="1:65" s="2" customFormat="1" ht="16.5" customHeight="1">
      <c r="A140" s="35"/>
      <c r="B140" s="36"/>
      <c r="C140" s="222" t="s">
        <v>242</v>
      </c>
      <c r="D140" s="222" t="s">
        <v>258</v>
      </c>
      <c r="E140" s="223" t="s">
        <v>660</v>
      </c>
      <c r="F140" s="224" t="s">
        <v>661</v>
      </c>
      <c r="G140" s="225" t="s">
        <v>399</v>
      </c>
      <c r="H140" s="226">
        <v>208</v>
      </c>
      <c r="I140" s="227"/>
      <c r="J140" s="228">
        <f>ROUND(I140*H140,2)</f>
        <v>0</v>
      </c>
      <c r="K140" s="224" t="s">
        <v>19</v>
      </c>
      <c r="L140" s="229"/>
      <c r="M140" s="230" t="s">
        <v>19</v>
      </c>
      <c r="N140" s="231" t="s">
        <v>45</v>
      </c>
      <c r="O140" s="65"/>
      <c r="P140" s="188">
        <f>O140*H140</f>
        <v>0</v>
      </c>
      <c r="Q140" s="188">
        <v>5.6999999999999998E-4</v>
      </c>
      <c r="R140" s="188">
        <f>Q140*H140</f>
        <v>0.11856</v>
      </c>
      <c r="S140" s="188">
        <v>0</v>
      </c>
      <c r="T140" s="18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0" t="s">
        <v>201</v>
      </c>
      <c r="AT140" s="190" t="s">
        <v>258</v>
      </c>
      <c r="AU140" s="190" t="s">
        <v>83</v>
      </c>
      <c r="AY140" s="18" t="s">
        <v>143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8" t="s">
        <v>81</v>
      </c>
      <c r="BK140" s="191">
        <f>ROUND(I140*H140,2)</f>
        <v>0</v>
      </c>
      <c r="BL140" s="18" t="s">
        <v>150</v>
      </c>
      <c r="BM140" s="190" t="s">
        <v>893</v>
      </c>
    </row>
    <row r="141" spans="1:65" s="2" customFormat="1" ht="11.25">
      <c r="A141" s="35"/>
      <c r="B141" s="36"/>
      <c r="C141" s="37"/>
      <c r="D141" s="192" t="s">
        <v>152</v>
      </c>
      <c r="E141" s="37"/>
      <c r="F141" s="193" t="s">
        <v>661</v>
      </c>
      <c r="G141" s="37"/>
      <c r="H141" s="37"/>
      <c r="I141" s="194"/>
      <c r="J141" s="37"/>
      <c r="K141" s="37"/>
      <c r="L141" s="40"/>
      <c r="M141" s="195"/>
      <c r="N141" s="196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152</v>
      </c>
      <c r="AU141" s="18" t="s">
        <v>83</v>
      </c>
    </row>
    <row r="142" spans="1:65" s="13" customFormat="1" ht="11.25">
      <c r="B142" s="199"/>
      <c r="C142" s="200"/>
      <c r="D142" s="192" t="s">
        <v>168</v>
      </c>
      <c r="E142" s="201" t="s">
        <v>19</v>
      </c>
      <c r="F142" s="202" t="s">
        <v>886</v>
      </c>
      <c r="G142" s="200"/>
      <c r="H142" s="203">
        <v>208</v>
      </c>
      <c r="I142" s="204"/>
      <c r="J142" s="200"/>
      <c r="K142" s="200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168</v>
      </c>
      <c r="AU142" s="209" t="s">
        <v>83</v>
      </c>
      <c r="AV142" s="13" t="s">
        <v>83</v>
      </c>
      <c r="AW142" s="13" t="s">
        <v>35</v>
      </c>
      <c r="AX142" s="13" t="s">
        <v>81</v>
      </c>
      <c r="AY142" s="209" t="s">
        <v>143</v>
      </c>
    </row>
    <row r="143" spans="1:65" s="2" customFormat="1" ht="24.2" customHeight="1">
      <c r="A143" s="35"/>
      <c r="B143" s="36"/>
      <c r="C143" s="222" t="s">
        <v>8</v>
      </c>
      <c r="D143" s="222" t="s">
        <v>258</v>
      </c>
      <c r="E143" s="223" t="s">
        <v>678</v>
      </c>
      <c r="F143" s="224" t="s">
        <v>679</v>
      </c>
      <c r="G143" s="225" t="s">
        <v>399</v>
      </c>
      <c r="H143" s="226">
        <v>52</v>
      </c>
      <c r="I143" s="227"/>
      <c r="J143" s="228">
        <f>ROUND(I143*H143,2)</f>
        <v>0</v>
      </c>
      <c r="K143" s="224" t="s">
        <v>19</v>
      </c>
      <c r="L143" s="229"/>
      <c r="M143" s="230" t="s">
        <v>19</v>
      </c>
      <c r="N143" s="231" t="s">
        <v>45</v>
      </c>
      <c r="O143" s="65"/>
      <c r="P143" s="188">
        <f>O143*H143</f>
        <v>0</v>
      </c>
      <c r="Q143" s="188">
        <v>8.0000000000000007E-5</v>
      </c>
      <c r="R143" s="188">
        <f>Q143*H143</f>
        <v>4.1600000000000005E-3</v>
      </c>
      <c r="S143" s="188">
        <v>0</v>
      </c>
      <c r="T143" s="18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0" t="s">
        <v>201</v>
      </c>
      <c r="AT143" s="190" t="s">
        <v>258</v>
      </c>
      <c r="AU143" s="190" t="s">
        <v>83</v>
      </c>
      <c r="AY143" s="18" t="s">
        <v>143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8" t="s">
        <v>81</v>
      </c>
      <c r="BK143" s="191">
        <f>ROUND(I143*H143,2)</f>
        <v>0</v>
      </c>
      <c r="BL143" s="18" t="s">
        <v>150</v>
      </c>
      <c r="BM143" s="190" t="s">
        <v>894</v>
      </c>
    </row>
    <row r="144" spans="1:65" s="2" customFormat="1" ht="11.25">
      <c r="A144" s="35"/>
      <c r="B144" s="36"/>
      <c r="C144" s="37"/>
      <c r="D144" s="192" t="s">
        <v>152</v>
      </c>
      <c r="E144" s="37"/>
      <c r="F144" s="193" t="s">
        <v>679</v>
      </c>
      <c r="G144" s="37"/>
      <c r="H144" s="37"/>
      <c r="I144" s="194"/>
      <c r="J144" s="37"/>
      <c r="K144" s="37"/>
      <c r="L144" s="40"/>
      <c r="M144" s="195"/>
      <c r="N144" s="196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152</v>
      </c>
      <c r="AU144" s="18" t="s">
        <v>83</v>
      </c>
    </row>
    <row r="145" spans="1:65" s="15" customFormat="1" ht="11.25">
      <c r="B145" s="232"/>
      <c r="C145" s="233"/>
      <c r="D145" s="192" t="s">
        <v>168</v>
      </c>
      <c r="E145" s="234" t="s">
        <v>19</v>
      </c>
      <c r="F145" s="235" t="s">
        <v>681</v>
      </c>
      <c r="G145" s="233"/>
      <c r="H145" s="234" t="s">
        <v>19</v>
      </c>
      <c r="I145" s="236"/>
      <c r="J145" s="233"/>
      <c r="K145" s="233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168</v>
      </c>
      <c r="AU145" s="241" t="s">
        <v>83</v>
      </c>
      <c r="AV145" s="15" t="s">
        <v>81</v>
      </c>
      <c r="AW145" s="15" t="s">
        <v>35</v>
      </c>
      <c r="AX145" s="15" t="s">
        <v>74</v>
      </c>
      <c r="AY145" s="241" t="s">
        <v>143</v>
      </c>
    </row>
    <row r="146" spans="1:65" s="13" customFormat="1" ht="11.25">
      <c r="B146" s="199"/>
      <c r="C146" s="200"/>
      <c r="D146" s="192" t="s">
        <v>168</v>
      </c>
      <c r="E146" s="201" t="s">
        <v>19</v>
      </c>
      <c r="F146" s="202" t="s">
        <v>892</v>
      </c>
      <c r="G146" s="200"/>
      <c r="H146" s="203">
        <v>52</v>
      </c>
      <c r="I146" s="204"/>
      <c r="J146" s="200"/>
      <c r="K146" s="200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168</v>
      </c>
      <c r="AU146" s="209" t="s">
        <v>83</v>
      </c>
      <c r="AV146" s="13" t="s">
        <v>83</v>
      </c>
      <c r="AW146" s="13" t="s">
        <v>35</v>
      </c>
      <c r="AX146" s="13" t="s">
        <v>81</v>
      </c>
      <c r="AY146" s="209" t="s">
        <v>143</v>
      </c>
    </row>
    <row r="147" spans="1:65" s="2" customFormat="1" ht="16.5" customHeight="1">
      <c r="A147" s="35"/>
      <c r="B147" s="36"/>
      <c r="C147" s="222" t="s">
        <v>257</v>
      </c>
      <c r="D147" s="222" t="s">
        <v>258</v>
      </c>
      <c r="E147" s="223" t="s">
        <v>663</v>
      </c>
      <c r="F147" s="224" t="s">
        <v>664</v>
      </c>
      <c r="G147" s="225" t="s">
        <v>399</v>
      </c>
      <c r="H147" s="226">
        <v>104</v>
      </c>
      <c r="I147" s="227"/>
      <c r="J147" s="228">
        <f>ROUND(I147*H147,2)</f>
        <v>0</v>
      </c>
      <c r="K147" s="224" t="s">
        <v>19</v>
      </c>
      <c r="L147" s="229"/>
      <c r="M147" s="230" t="s">
        <v>19</v>
      </c>
      <c r="N147" s="231" t="s">
        <v>45</v>
      </c>
      <c r="O147" s="65"/>
      <c r="P147" s="188">
        <f>O147*H147</f>
        <v>0</v>
      </c>
      <c r="Q147" s="188">
        <v>4.0999999999999999E-4</v>
      </c>
      <c r="R147" s="188">
        <f>Q147*H147</f>
        <v>4.2639999999999997E-2</v>
      </c>
      <c r="S147" s="188">
        <v>0</v>
      </c>
      <c r="T147" s="18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0" t="s">
        <v>201</v>
      </c>
      <c r="AT147" s="190" t="s">
        <v>258</v>
      </c>
      <c r="AU147" s="190" t="s">
        <v>83</v>
      </c>
      <c r="AY147" s="18" t="s">
        <v>143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81</v>
      </c>
      <c r="BK147" s="191">
        <f>ROUND(I147*H147,2)</f>
        <v>0</v>
      </c>
      <c r="BL147" s="18" t="s">
        <v>150</v>
      </c>
      <c r="BM147" s="190" t="s">
        <v>895</v>
      </c>
    </row>
    <row r="148" spans="1:65" s="2" customFormat="1" ht="11.25">
      <c r="A148" s="35"/>
      <c r="B148" s="36"/>
      <c r="C148" s="37"/>
      <c r="D148" s="192" t="s">
        <v>152</v>
      </c>
      <c r="E148" s="37"/>
      <c r="F148" s="193" t="s">
        <v>664</v>
      </c>
      <c r="G148" s="37"/>
      <c r="H148" s="37"/>
      <c r="I148" s="194"/>
      <c r="J148" s="37"/>
      <c r="K148" s="37"/>
      <c r="L148" s="40"/>
      <c r="M148" s="195"/>
      <c r="N148" s="196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152</v>
      </c>
      <c r="AU148" s="18" t="s">
        <v>83</v>
      </c>
    </row>
    <row r="149" spans="1:65" s="13" customFormat="1" ht="11.25">
      <c r="B149" s="199"/>
      <c r="C149" s="200"/>
      <c r="D149" s="192" t="s">
        <v>168</v>
      </c>
      <c r="E149" s="201" t="s">
        <v>19</v>
      </c>
      <c r="F149" s="202" t="s">
        <v>896</v>
      </c>
      <c r="G149" s="200"/>
      <c r="H149" s="203">
        <v>104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168</v>
      </c>
      <c r="AU149" s="209" t="s">
        <v>83</v>
      </c>
      <c r="AV149" s="13" t="s">
        <v>83</v>
      </c>
      <c r="AW149" s="13" t="s">
        <v>35</v>
      </c>
      <c r="AX149" s="13" t="s">
        <v>81</v>
      </c>
      <c r="AY149" s="209" t="s">
        <v>143</v>
      </c>
    </row>
    <row r="150" spans="1:65" s="2" customFormat="1" ht="16.5" customHeight="1">
      <c r="A150" s="35"/>
      <c r="B150" s="36"/>
      <c r="C150" s="222" t="s">
        <v>265</v>
      </c>
      <c r="D150" s="222" t="s">
        <v>258</v>
      </c>
      <c r="E150" s="223" t="s">
        <v>667</v>
      </c>
      <c r="F150" s="224" t="s">
        <v>668</v>
      </c>
      <c r="G150" s="225" t="s">
        <v>399</v>
      </c>
      <c r="H150" s="226">
        <v>104</v>
      </c>
      <c r="I150" s="227"/>
      <c r="J150" s="228">
        <f>ROUND(I150*H150,2)</f>
        <v>0</v>
      </c>
      <c r="K150" s="224" t="s">
        <v>19</v>
      </c>
      <c r="L150" s="229"/>
      <c r="M150" s="230" t="s">
        <v>19</v>
      </c>
      <c r="N150" s="231" t="s">
        <v>45</v>
      </c>
      <c r="O150" s="65"/>
      <c r="P150" s="188">
        <f>O150*H150</f>
        <v>0</v>
      </c>
      <c r="Q150" s="188">
        <v>1.4999999999999999E-4</v>
      </c>
      <c r="R150" s="188">
        <f>Q150*H150</f>
        <v>1.5599999999999999E-2</v>
      </c>
      <c r="S150" s="188">
        <v>0</v>
      </c>
      <c r="T150" s="18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0" t="s">
        <v>201</v>
      </c>
      <c r="AT150" s="190" t="s">
        <v>258</v>
      </c>
      <c r="AU150" s="190" t="s">
        <v>83</v>
      </c>
      <c r="AY150" s="18" t="s">
        <v>143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8" t="s">
        <v>81</v>
      </c>
      <c r="BK150" s="191">
        <f>ROUND(I150*H150,2)</f>
        <v>0</v>
      </c>
      <c r="BL150" s="18" t="s">
        <v>150</v>
      </c>
      <c r="BM150" s="190" t="s">
        <v>897</v>
      </c>
    </row>
    <row r="151" spans="1:65" s="2" customFormat="1" ht="11.25">
      <c r="A151" s="35"/>
      <c r="B151" s="36"/>
      <c r="C151" s="37"/>
      <c r="D151" s="192" t="s">
        <v>152</v>
      </c>
      <c r="E151" s="37"/>
      <c r="F151" s="193" t="s">
        <v>668</v>
      </c>
      <c r="G151" s="37"/>
      <c r="H151" s="37"/>
      <c r="I151" s="194"/>
      <c r="J151" s="37"/>
      <c r="K151" s="37"/>
      <c r="L151" s="40"/>
      <c r="M151" s="195"/>
      <c r="N151" s="196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152</v>
      </c>
      <c r="AU151" s="18" t="s">
        <v>83</v>
      </c>
    </row>
    <row r="152" spans="1:65" s="13" customFormat="1" ht="11.25">
      <c r="B152" s="199"/>
      <c r="C152" s="200"/>
      <c r="D152" s="192" t="s">
        <v>168</v>
      </c>
      <c r="E152" s="201" t="s">
        <v>19</v>
      </c>
      <c r="F152" s="202" t="s">
        <v>896</v>
      </c>
      <c r="G152" s="200"/>
      <c r="H152" s="203">
        <v>104</v>
      </c>
      <c r="I152" s="204"/>
      <c r="J152" s="200"/>
      <c r="K152" s="200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168</v>
      </c>
      <c r="AU152" s="209" t="s">
        <v>83</v>
      </c>
      <c r="AV152" s="13" t="s">
        <v>83</v>
      </c>
      <c r="AW152" s="13" t="s">
        <v>35</v>
      </c>
      <c r="AX152" s="13" t="s">
        <v>74</v>
      </c>
      <c r="AY152" s="209" t="s">
        <v>143</v>
      </c>
    </row>
    <row r="153" spans="1:65" s="14" customFormat="1" ht="11.25">
      <c r="B153" s="211"/>
      <c r="C153" s="212"/>
      <c r="D153" s="192" t="s">
        <v>168</v>
      </c>
      <c r="E153" s="213" t="s">
        <v>19</v>
      </c>
      <c r="F153" s="214" t="s">
        <v>192</v>
      </c>
      <c r="G153" s="212"/>
      <c r="H153" s="215">
        <v>104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168</v>
      </c>
      <c r="AU153" s="221" t="s">
        <v>83</v>
      </c>
      <c r="AV153" s="14" t="s">
        <v>150</v>
      </c>
      <c r="AW153" s="14" t="s">
        <v>35</v>
      </c>
      <c r="AX153" s="14" t="s">
        <v>81</v>
      </c>
      <c r="AY153" s="221" t="s">
        <v>143</v>
      </c>
    </row>
    <row r="154" spans="1:65" s="2" customFormat="1" ht="16.5" customHeight="1">
      <c r="A154" s="35"/>
      <c r="B154" s="36"/>
      <c r="C154" s="222" t="s">
        <v>272</v>
      </c>
      <c r="D154" s="222" t="s">
        <v>258</v>
      </c>
      <c r="E154" s="223" t="s">
        <v>670</v>
      </c>
      <c r="F154" s="224" t="s">
        <v>671</v>
      </c>
      <c r="G154" s="225" t="s">
        <v>399</v>
      </c>
      <c r="H154" s="226">
        <v>312</v>
      </c>
      <c r="I154" s="227"/>
      <c r="J154" s="228">
        <f>ROUND(I154*H154,2)</f>
        <v>0</v>
      </c>
      <c r="K154" s="224" t="s">
        <v>19</v>
      </c>
      <c r="L154" s="229"/>
      <c r="M154" s="230" t="s">
        <v>19</v>
      </c>
      <c r="N154" s="231" t="s">
        <v>45</v>
      </c>
      <c r="O154" s="65"/>
      <c r="P154" s="188">
        <f>O154*H154</f>
        <v>0</v>
      </c>
      <c r="Q154" s="188">
        <v>9.0000000000000006E-5</v>
      </c>
      <c r="R154" s="188">
        <f>Q154*H154</f>
        <v>2.8080000000000001E-2</v>
      </c>
      <c r="S154" s="188">
        <v>0</v>
      </c>
      <c r="T154" s="18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0" t="s">
        <v>201</v>
      </c>
      <c r="AT154" s="190" t="s">
        <v>258</v>
      </c>
      <c r="AU154" s="190" t="s">
        <v>83</v>
      </c>
      <c r="AY154" s="18" t="s">
        <v>143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8" t="s">
        <v>81</v>
      </c>
      <c r="BK154" s="191">
        <f>ROUND(I154*H154,2)</f>
        <v>0</v>
      </c>
      <c r="BL154" s="18" t="s">
        <v>150</v>
      </c>
      <c r="BM154" s="190" t="s">
        <v>898</v>
      </c>
    </row>
    <row r="155" spans="1:65" s="2" customFormat="1" ht="11.25">
      <c r="A155" s="35"/>
      <c r="B155" s="36"/>
      <c r="C155" s="37"/>
      <c r="D155" s="192" t="s">
        <v>152</v>
      </c>
      <c r="E155" s="37"/>
      <c r="F155" s="193" t="s">
        <v>671</v>
      </c>
      <c r="G155" s="37"/>
      <c r="H155" s="37"/>
      <c r="I155" s="194"/>
      <c r="J155" s="37"/>
      <c r="K155" s="37"/>
      <c r="L155" s="40"/>
      <c r="M155" s="195"/>
      <c r="N155" s="196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152</v>
      </c>
      <c r="AU155" s="18" t="s">
        <v>83</v>
      </c>
    </row>
    <row r="156" spans="1:65" s="15" customFormat="1" ht="11.25">
      <c r="B156" s="232"/>
      <c r="C156" s="233"/>
      <c r="D156" s="192" t="s">
        <v>168</v>
      </c>
      <c r="E156" s="234" t="s">
        <v>19</v>
      </c>
      <c r="F156" s="235" t="s">
        <v>673</v>
      </c>
      <c r="G156" s="233"/>
      <c r="H156" s="234" t="s">
        <v>19</v>
      </c>
      <c r="I156" s="236"/>
      <c r="J156" s="233"/>
      <c r="K156" s="233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168</v>
      </c>
      <c r="AU156" s="241" t="s">
        <v>83</v>
      </c>
      <c r="AV156" s="15" t="s">
        <v>81</v>
      </c>
      <c r="AW156" s="15" t="s">
        <v>35</v>
      </c>
      <c r="AX156" s="15" t="s">
        <v>74</v>
      </c>
      <c r="AY156" s="241" t="s">
        <v>143</v>
      </c>
    </row>
    <row r="157" spans="1:65" s="13" customFormat="1" ht="11.25">
      <c r="B157" s="199"/>
      <c r="C157" s="200"/>
      <c r="D157" s="192" t="s">
        <v>168</v>
      </c>
      <c r="E157" s="201" t="s">
        <v>19</v>
      </c>
      <c r="F157" s="202" t="s">
        <v>899</v>
      </c>
      <c r="G157" s="200"/>
      <c r="H157" s="203">
        <v>312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168</v>
      </c>
      <c r="AU157" s="209" t="s">
        <v>83</v>
      </c>
      <c r="AV157" s="13" t="s">
        <v>83</v>
      </c>
      <c r="AW157" s="13" t="s">
        <v>35</v>
      </c>
      <c r="AX157" s="13" t="s">
        <v>81</v>
      </c>
      <c r="AY157" s="209" t="s">
        <v>143</v>
      </c>
    </row>
    <row r="158" spans="1:65" s="2" customFormat="1" ht="16.5" customHeight="1">
      <c r="A158" s="35"/>
      <c r="B158" s="36"/>
      <c r="C158" s="222" t="s">
        <v>279</v>
      </c>
      <c r="D158" s="222" t="s">
        <v>258</v>
      </c>
      <c r="E158" s="223" t="s">
        <v>675</v>
      </c>
      <c r="F158" s="224" t="s">
        <v>676</v>
      </c>
      <c r="G158" s="225" t="s">
        <v>399</v>
      </c>
      <c r="H158" s="226">
        <v>104</v>
      </c>
      <c r="I158" s="227"/>
      <c r="J158" s="228">
        <f>ROUND(I158*H158,2)</f>
        <v>0</v>
      </c>
      <c r="K158" s="224" t="s">
        <v>19</v>
      </c>
      <c r="L158" s="229"/>
      <c r="M158" s="230" t="s">
        <v>19</v>
      </c>
      <c r="N158" s="231" t="s">
        <v>45</v>
      </c>
      <c r="O158" s="65"/>
      <c r="P158" s="188">
        <f>O158*H158</f>
        <v>0</v>
      </c>
      <c r="Q158" s="188">
        <v>5.0000000000000002E-5</v>
      </c>
      <c r="R158" s="188">
        <f>Q158*H158</f>
        <v>5.2000000000000006E-3</v>
      </c>
      <c r="S158" s="188">
        <v>0</v>
      </c>
      <c r="T158" s="18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0" t="s">
        <v>201</v>
      </c>
      <c r="AT158" s="190" t="s">
        <v>258</v>
      </c>
      <c r="AU158" s="190" t="s">
        <v>83</v>
      </c>
      <c r="AY158" s="18" t="s">
        <v>143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8" t="s">
        <v>81</v>
      </c>
      <c r="BK158" s="191">
        <f>ROUND(I158*H158,2)</f>
        <v>0</v>
      </c>
      <c r="BL158" s="18" t="s">
        <v>150</v>
      </c>
      <c r="BM158" s="190" t="s">
        <v>900</v>
      </c>
    </row>
    <row r="159" spans="1:65" s="2" customFormat="1" ht="11.25">
      <c r="A159" s="35"/>
      <c r="B159" s="36"/>
      <c r="C159" s="37"/>
      <c r="D159" s="192" t="s">
        <v>152</v>
      </c>
      <c r="E159" s="37"/>
      <c r="F159" s="193" t="s">
        <v>676</v>
      </c>
      <c r="G159" s="37"/>
      <c r="H159" s="37"/>
      <c r="I159" s="194"/>
      <c r="J159" s="37"/>
      <c r="K159" s="37"/>
      <c r="L159" s="40"/>
      <c r="M159" s="195"/>
      <c r="N159" s="196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152</v>
      </c>
      <c r="AU159" s="18" t="s">
        <v>83</v>
      </c>
    </row>
    <row r="160" spans="1:65" s="13" customFormat="1" ht="11.25">
      <c r="B160" s="199"/>
      <c r="C160" s="200"/>
      <c r="D160" s="192" t="s">
        <v>168</v>
      </c>
      <c r="E160" s="201" t="s">
        <v>19</v>
      </c>
      <c r="F160" s="202" t="s">
        <v>896</v>
      </c>
      <c r="G160" s="200"/>
      <c r="H160" s="203">
        <v>104</v>
      </c>
      <c r="I160" s="204"/>
      <c r="J160" s="200"/>
      <c r="K160" s="200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168</v>
      </c>
      <c r="AU160" s="209" t="s">
        <v>83</v>
      </c>
      <c r="AV160" s="13" t="s">
        <v>83</v>
      </c>
      <c r="AW160" s="13" t="s">
        <v>35</v>
      </c>
      <c r="AX160" s="13" t="s">
        <v>81</v>
      </c>
      <c r="AY160" s="209" t="s">
        <v>143</v>
      </c>
    </row>
    <row r="161" spans="1:65" s="2" customFormat="1" ht="24.2" customHeight="1">
      <c r="A161" s="35"/>
      <c r="B161" s="36"/>
      <c r="C161" s="179" t="s">
        <v>284</v>
      </c>
      <c r="D161" s="179" t="s">
        <v>145</v>
      </c>
      <c r="E161" s="180" t="s">
        <v>687</v>
      </c>
      <c r="F161" s="181" t="s">
        <v>688</v>
      </c>
      <c r="G161" s="182" t="s">
        <v>598</v>
      </c>
      <c r="H161" s="183">
        <v>1.7000000000000001E-2</v>
      </c>
      <c r="I161" s="184"/>
      <c r="J161" s="185">
        <f>ROUND(I161*H161,2)</f>
        <v>0</v>
      </c>
      <c r="K161" s="181" t="s">
        <v>599</v>
      </c>
      <c r="L161" s="40"/>
      <c r="M161" s="186" t="s">
        <v>19</v>
      </c>
      <c r="N161" s="187" t="s">
        <v>45</v>
      </c>
      <c r="O161" s="65"/>
      <c r="P161" s="188">
        <f>O161*H161</f>
        <v>0</v>
      </c>
      <c r="Q161" s="188">
        <v>0</v>
      </c>
      <c r="R161" s="188">
        <f>Q161*H161</f>
        <v>0</v>
      </c>
      <c r="S161" s="188">
        <v>0</v>
      </c>
      <c r="T161" s="18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0" t="s">
        <v>150</v>
      </c>
      <c r="AT161" s="190" t="s">
        <v>145</v>
      </c>
      <c r="AU161" s="190" t="s">
        <v>83</v>
      </c>
      <c r="AY161" s="18" t="s">
        <v>143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8" t="s">
        <v>81</v>
      </c>
      <c r="BK161" s="191">
        <f>ROUND(I161*H161,2)</f>
        <v>0</v>
      </c>
      <c r="BL161" s="18" t="s">
        <v>150</v>
      </c>
      <c r="BM161" s="190" t="s">
        <v>901</v>
      </c>
    </row>
    <row r="162" spans="1:65" s="2" customFormat="1" ht="58.5">
      <c r="A162" s="35"/>
      <c r="B162" s="36"/>
      <c r="C162" s="37"/>
      <c r="D162" s="192" t="s">
        <v>152</v>
      </c>
      <c r="E162" s="37"/>
      <c r="F162" s="193" t="s">
        <v>690</v>
      </c>
      <c r="G162" s="37"/>
      <c r="H162" s="37"/>
      <c r="I162" s="194"/>
      <c r="J162" s="37"/>
      <c r="K162" s="37"/>
      <c r="L162" s="40"/>
      <c r="M162" s="195"/>
      <c r="N162" s="196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152</v>
      </c>
      <c r="AU162" s="18" t="s">
        <v>83</v>
      </c>
    </row>
    <row r="163" spans="1:65" s="13" customFormat="1" ht="11.25">
      <c r="B163" s="199"/>
      <c r="C163" s="200"/>
      <c r="D163" s="192" t="s">
        <v>168</v>
      </c>
      <c r="E163" s="201" t="s">
        <v>19</v>
      </c>
      <c r="F163" s="202" t="s">
        <v>888</v>
      </c>
      <c r="G163" s="200"/>
      <c r="H163" s="203">
        <v>1.7000000000000001E-2</v>
      </c>
      <c r="I163" s="204"/>
      <c r="J163" s="200"/>
      <c r="K163" s="200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168</v>
      </c>
      <c r="AU163" s="209" t="s">
        <v>83</v>
      </c>
      <c r="AV163" s="13" t="s">
        <v>83</v>
      </c>
      <c r="AW163" s="13" t="s">
        <v>35</v>
      </c>
      <c r="AX163" s="13" t="s">
        <v>74</v>
      </c>
      <c r="AY163" s="209" t="s">
        <v>143</v>
      </c>
    </row>
    <row r="164" spans="1:65" s="14" customFormat="1" ht="11.25">
      <c r="B164" s="211"/>
      <c r="C164" s="212"/>
      <c r="D164" s="192" t="s">
        <v>168</v>
      </c>
      <c r="E164" s="213" t="s">
        <v>19</v>
      </c>
      <c r="F164" s="214" t="s">
        <v>192</v>
      </c>
      <c r="G164" s="212"/>
      <c r="H164" s="215">
        <v>1.7000000000000001E-2</v>
      </c>
      <c r="I164" s="216"/>
      <c r="J164" s="212"/>
      <c r="K164" s="212"/>
      <c r="L164" s="217"/>
      <c r="M164" s="218"/>
      <c r="N164" s="219"/>
      <c r="O164" s="219"/>
      <c r="P164" s="219"/>
      <c r="Q164" s="219"/>
      <c r="R164" s="219"/>
      <c r="S164" s="219"/>
      <c r="T164" s="220"/>
      <c r="AT164" s="221" t="s">
        <v>168</v>
      </c>
      <c r="AU164" s="221" t="s">
        <v>83</v>
      </c>
      <c r="AV164" s="14" t="s">
        <v>150</v>
      </c>
      <c r="AW164" s="14" t="s">
        <v>35</v>
      </c>
      <c r="AX164" s="14" t="s">
        <v>81</v>
      </c>
      <c r="AY164" s="221" t="s">
        <v>143</v>
      </c>
    </row>
    <row r="165" spans="1:65" s="2" customFormat="1" ht="24.2" customHeight="1">
      <c r="A165" s="35"/>
      <c r="B165" s="36"/>
      <c r="C165" s="179" t="s">
        <v>7</v>
      </c>
      <c r="D165" s="179" t="s">
        <v>145</v>
      </c>
      <c r="E165" s="180" t="s">
        <v>902</v>
      </c>
      <c r="F165" s="181" t="s">
        <v>903</v>
      </c>
      <c r="G165" s="182" t="s">
        <v>179</v>
      </c>
      <c r="H165" s="183">
        <v>5</v>
      </c>
      <c r="I165" s="184"/>
      <c r="J165" s="185">
        <f>ROUND(I165*H165,2)</f>
        <v>0</v>
      </c>
      <c r="K165" s="181" t="s">
        <v>599</v>
      </c>
      <c r="L165" s="40"/>
      <c r="M165" s="186" t="s">
        <v>19</v>
      </c>
      <c r="N165" s="187" t="s">
        <v>45</v>
      </c>
      <c r="O165" s="65"/>
      <c r="P165" s="188">
        <f>O165*H165</f>
        <v>0</v>
      </c>
      <c r="Q165" s="188">
        <v>0</v>
      </c>
      <c r="R165" s="188">
        <f>Q165*H165</f>
        <v>0</v>
      </c>
      <c r="S165" s="188">
        <v>0</v>
      </c>
      <c r="T165" s="18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0" t="s">
        <v>150</v>
      </c>
      <c r="AT165" s="190" t="s">
        <v>145</v>
      </c>
      <c r="AU165" s="190" t="s">
        <v>83</v>
      </c>
      <c r="AY165" s="18" t="s">
        <v>143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8" t="s">
        <v>81</v>
      </c>
      <c r="BK165" s="191">
        <f>ROUND(I165*H165,2)</f>
        <v>0</v>
      </c>
      <c r="BL165" s="18" t="s">
        <v>150</v>
      </c>
      <c r="BM165" s="190" t="s">
        <v>904</v>
      </c>
    </row>
    <row r="166" spans="1:65" s="2" customFormat="1" ht="68.25">
      <c r="A166" s="35"/>
      <c r="B166" s="36"/>
      <c r="C166" s="37"/>
      <c r="D166" s="192" t="s">
        <v>152</v>
      </c>
      <c r="E166" s="37"/>
      <c r="F166" s="193" t="s">
        <v>905</v>
      </c>
      <c r="G166" s="37"/>
      <c r="H166" s="37"/>
      <c r="I166" s="194"/>
      <c r="J166" s="37"/>
      <c r="K166" s="37"/>
      <c r="L166" s="40"/>
      <c r="M166" s="195"/>
      <c r="N166" s="196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152</v>
      </c>
      <c r="AU166" s="18" t="s">
        <v>83</v>
      </c>
    </row>
    <row r="167" spans="1:65" s="15" customFormat="1" ht="22.5">
      <c r="B167" s="232"/>
      <c r="C167" s="233"/>
      <c r="D167" s="192" t="s">
        <v>168</v>
      </c>
      <c r="E167" s="234" t="s">
        <v>19</v>
      </c>
      <c r="F167" s="235" t="s">
        <v>906</v>
      </c>
      <c r="G167" s="233"/>
      <c r="H167" s="234" t="s">
        <v>19</v>
      </c>
      <c r="I167" s="236"/>
      <c r="J167" s="233"/>
      <c r="K167" s="233"/>
      <c r="L167" s="237"/>
      <c r="M167" s="238"/>
      <c r="N167" s="239"/>
      <c r="O167" s="239"/>
      <c r="P167" s="239"/>
      <c r="Q167" s="239"/>
      <c r="R167" s="239"/>
      <c r="S167" s="239"/>
      <c r="T167" s="240"/>
      <c r="AT167" s="241" t="s">
        <v>168</v>
      </c>
      <c r="AU167" s="241" t="s">
        <v>83</v>
      </c>
      <c r="AV167" s="15" t="s">
        <v>81</v>
      </c>
      <c r="AW167" s="15" t="s">
        <v>35</v>
      </c>
      <c r="AX167" s="15" t="s">
        <v>74</v>
      </c>
      <c r="AY167" s="241" t="s">
        <v>143</v>
      </c>
    </row>
    <row r="168" spans="1:65" s="13" customFormat="1" ht="11.25">
      <c r="B168" s="199"/>
      <c r="C168" s="200"/>
      <c r="D168" s="192" t="s">
        <v>168</v>
      </c>
      <c r="E168" s="201" t="s">
        <v>19</v>
      </c>
      <c r="F168" s="202" t="s">
        <v>907</v>
      </c>
      <c r="G168" s="200"/>
      <c r="H168" s="203">
        <v>5</v>
      </c>
      <c r="I168" s="204"/>
      <c r="J168" s="200"/>
      <c r="K168" s="200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168</v>
      </c>
      <c r="AU168" s="209" t="s">
        <v>83</v>
      </c>
      <c r="AV168" s="13" t="s">
        <v>83</v>
      </c>
      <c r="AW168" s="13" t="s">
        <v>35</v>
      </c>
      <c r="AX168" s="13" t="s">
        <v>74</v>
      </c>
      <c r="AY168" s="209" t="s">
        <v>143</v>
      </c>
    </row>
    <row r="169" spans="1:65" s="14" customFormat="1" ht="11.25">
      <c r="B169" s="211"/>
      <c r="C169" s="212"/>
      <c r="D169" s="192" t="s">
        <v>168</v>
      </c>
      <c r="E169" s="213" t="s">
        <v>19</v>
      </c>
      <c r="F169" s="214" t="s">
        <v>192</v>
      </c>
      <c r="G169" s="212"/>
      <c r="H169" s="215">
        <v>5</v>
      </c>
      <c r="I169" s="216"/>
      <c r="J169" s="212"/>
      <c r="K169" s="212"/>
      <c r="L169" s="217"/>
      <c r="M169" s="218"/>
      <c r="N169" s="219"/>
      <c r="O169" s="219"/>
      <c r="P169" s="219"/>
      <c r="Q169" s="219"/>
      <c r="R169" s="219"/>
      <c r="S169" s="219"/>
      <c r="T169" s="220"/>
      <c r="AT169" s="221" t="s">
        <v>168</v>
      </c>
      <c r="AU169" s="221" t="s">
        <v>83</v>
      </c>
      <c r="AV169" s="14" t="s">
        <v>150</v>
      </c>
      <c r="AW169" s="14" t="s">
        <v>35</v>
      </c>
      <c r="AX169" s="14" t="s">
        <v>81</v>
      </c>
      <c r="AY169" s="221" t="s">
        <v>143</v>
      </c>
    </row>
    <row r="170" spans="1:65" s="2" customFormat="1" ht="21.75" customHeight="1">
      <c r="A170" s="35"/>
      <c r="B170" s="36"/>
      <c r="C170" s="179" t="s">
        <v>298</v>
      </c>
      <c r="D170" s="179" t="s">
        <v>145</v>
      </c>
      <c r="E170" s="180" t="s">
        <v>691</v>
      </c>
      <c r="F170" s="181" t="s">
        <v>692</v>
      </c>
      <c r="G170" s="182" t="s">
        <v>399</v>
      </c>
      <c r="H170" s="183">
        <v>6</v>
      </c>
      <c r="I170" s="184"/>
      <c r="J170" s="185">
        <f>ROUND(I170*H170,2)</f>
        <v>0</v>
      </c>
      <c r="K170" s="181" t="s">
        <v>599</v>
      </c>
      <c r="L170" s="40"/>
      <c r="M170" s="186" t="s">
        <v>19</v>
      </c>
      <c r="N170" s="187" t="s">
        <v>45</v>
      </c>
      <c r="O170" s="65"/>
      <c r="P170" s="188">
        <f>O170*H170</f>
        <v>0</v>
      </c>
      <c r="Q170" s="188">
        <v>0</v>
      </c>
      <c r="R170" s="188">
        <f>Q170*H170</f>
        <v>0</v>
      </c>
      <c r="S170" s="188">
        <v>0</v>
      </c>
      <c r="T170" s="18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0" t="s">
        <v>150</v>
      </c>
      <c r="AT170" s="190" t="s">
        <v>145</v>
      </c>
      <c r="AU170" s="190" t="s">
        <v>83</v>
      </c>
      <c r="AY170" s="18" t="s">
        <v>143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8" t="s">
        <v>81</v>
      </c>
      <c r="BK170" s="191">
        <f>ROUND(I170*H170,2)</f>
        <v>0</v>
      </c>
      <c r="BL170" s="18" t="s">
        <v>150</v>
      </c>
      <c r="BM170" s="190" t="s">
        <v>908</v>
      </c>
    </row>
    <row r="171" spans="1:65" s="2" customFormat="1" ht="29.25">
      <c r="A171" s="35"/>
      <c r="B171" s="36"/>
      <c r="C171" s="37"/>
      <c r="D171" s="192" t="s">
        <v>152</v>
      </c>
      <c r="E171" s="37"/>
      <c r="F171" s="193" t="s">
        <v>694</v>
      </c>
      <c r="G171" s="37"/>
      <c r="H171" s="37"/>
      <c r="I171" s="194"/>
      <c r="J171" s="37"/>
      <c r="K171" s="37"/>
      <c r="L171" s="40"/>
      <c r="M171" s="195"/>
      <c r="N171" s="196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152</v>
      </c>
      <c r="AU171" s="18" t="s">
        <v>83</v>
      </c>
    </row>
    <row r="172" spans="1:65" s="13" customFormat="1" ht="11.25">
      <c r="B172" s="199"/>
      <c r="C172" s="200"/>
      <c r="D172" s="192" t="s">
        <v>168</v>
      </c>
      <c r="E172" s="201" t="s">
        <v>19</v>
      </c>
      <c r="F172" s="202" t="s">
        <v>909</v>
      </c>
      <c r="G172" s="200"/>
      <c r="H172" s="203">
        <v>4</v>
      </c>
      <c r="I172" s="204"/>
      <c r="J172" s="200"/>
      <c r="K172" s="200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168</v>
      </c>
      <c r="AU172" s="209" t="s">
        <v>83</v>
      </c>
      <c r="AV172" s="13" t="s">
        <v>83</v>
      </c>
      <c r="AW172" s="13" t="s">
        <v>35</v>
      </c>
      <c r="AX172" s="13" t="s">
        <v>74</v>
      </c>
      <c r="AY172" s="209" t="s">
        <v>143</v>
      </c>
    </row>
    <row r="173" spans="1:65" s="13" customFormat="1" ht="11.25">
      <c r="B173" s="199"/>
      <c r="C173" s="200"/>
      <c r="D173" s="192" t="s">
        <v>168</v>
      </c>
      <c r="E173" s="201" t="s">
        <v>19</v>
      </c>
      <c r="F173" s="202" t="s">
        <v>910</v>
      </c>
      <c r="G173" s="200"/>
      <c r="H173" s="203">
        <v>2</v>
      </c>
      <c r="I173" s="204"/>
      <c r="J173" s="200"/>
      <c r="K173" s="200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168</v>
      </c>
      <c r="AU173" s="209" t="s">
        <v>83</v>
      </c>
      <c r="AV173" s="13" t="s">
        <v>83</v>
      </c>
      <c r="AW173" s="13" t="s">
        <v>35</v>
      </c>
      <c r="AX173" s="13" t="s">
        <v>74</v>
      </c>
      <c r="AY173" s="209" t="s">
        <v>143</v>
      </c>
    </row>
    <row r="174" spans="1:65" s="14" customFormat="1" ht="11.25">
      <c r="B174" s="211"/>
      <c r="C174" s="212"/>
      <c r="D174" s="192" t="s">
        <v>168</v>
      </c>
      <c r="E174" s="213" t="s">
        <v>19</v>
      </c>
      <c r="F174" s="214" t="s">
        <v>192</v>
      </c>
      <c r="G174" s="212"/>
      <c r="H174" s="215">
        <v>6</v>
      </c>
      <c r="I174" s="216"/>
      <c r="J174" s="212"/>
      <c r="K174" s="212"/>
      <c r="L174" s="217"/>
      <c r="M174" s="218"/>
      <c r="N174" s="219"/>
      <c r="O174" s="219"/>
      <c r="P174" s="219"/>
      <c r="Q174" s="219"/>
      <c r="R174" s="219"/>
      <c r="S174" s="219"/>
      <c r="T174" s="220"/>
      <c r="AT174" s="221" t="s">
        <v>168</v>
      </c>
      <c r="AU174" s="221" t="s">
        <v>83</v>
      </c>
      <c r="AV174" s="14" t="s">
        <v>150</v>
      </c>
      <c r="AW174" s="14" t="s">
        <v>35</v>
      </c>
      <c r="AX174" s="14" t="s">
        <v>81</v>
      </c>
      <c r="AY174" s="221" t="s">
        <v>143</v>
      </c>
    </row>
    <row r="175" spans="1:65" s="2" customFormat="1" ht="21.75" customHeight="1">
      <c r="A175" s="35"/>
      <c r="B175" s="36"/>
      <c r="C175" s="179" t="s">
        <v>305</v>
      </c>
      <c r="D175" s="179" t="s">
        <v>145</v>
      </c>
      <c r="E175" s="180" t="s">
        <v>911</v>
      </c>
      <c r="F175" s="181" t="s">
        <v>912</v>
      </c>
      <c r="G175" s="182" t="s">
        <v>913</v>
      </c>
      <c r="H175" s="183">
        <v>2</v>
      </c>
      <c r="I175" s="184"/>
      <c r="J175" s="185">
        <f>ROUND(I175*H175,2)</f>
        <v>0</v>
      </c>
      <c r="K175" s="181" t="s">
        <v>599</v>
      </c>
      <c r="L175" s="40"/>
      <c r="M175" s="186" t="s">
        <v>19</v>
      </c>
      <c r="N175" s="187" t="s">
        <v>45</v>
      </c>
      <c r="O175" s="65"/>
      <c r="P175" s="188">
        <f>O175*H175</f>
        <v>0</v>
      </c>
      <c r="Q175" s="188">
        <v>0</v>
      </c>
      <c r="R175" s="188">
        <f>Q175*H175</f>
        <v>0</v>
      </c>
      <c r="S175" s="188">
        <v>0</v>
      </c>
      <c r="T175" s="18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0" t="s">
        <v>150</v>
      </c>
      <c r="AT175" s="190" t="s">
        <v>145</v>
      </c>
      <c r="AU175" s="190" t="s">
        <v>83</v>
      </c>
      <c r="AY175" s="18" t="s">
        <v>143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8" t="s">
        <v>81</v>
      </c>
      <c r="BK175" s="191">
        <f>ROUND(I175*H175,2)</f>
        <v>0</v>
      </c>
      <c r="BL175" s="18" t="s">
        <v>150</v>
      </c>
      <c r="BM175" s="190" t="s">
        <v>914</v>
      </c>
    </row>
    <row r="176" spans="1:65" s="2" customFormat="1" ht="58.5">
      <c r="A176" s="35"/>
      <c r="B176" s="36"/>
      <c r="C176" s="37"/>
      <c r="D176" s="192" t="s">
        <v>152</v>
      </c>
      <c r="E176" s="37"/>
      <c r="F176" s="193" t="s">
        <v>915</v>
      </c>
      <c r="G176" s="37"/>
      <c r="H176" s="37"/>
      <c r="I176" s="194"/>
      <c r="J176" s="37"/>
      <c r="K176" s="37"/>
      <c r="L176" s="40"/>
      <c r="M176" s="195"/>
      <c r="N176" s="196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152</v>
      </c>
      <c r="AU176" s="18" t="s">
        <v>83</v>
      </c>
    </row>
    <row r="177" spans="1:65" s="13" customFormat="1" ht="11.25">
      <c r="B177" s="199"/>
      <c r="C177" s="200"/>
      <c r="D177" s="192" t="s">
        <v>168</v>
      </c>
      <c r="E177" s="201" t="s">
        <v>19</v>
      </c>
      <c r="F177" s="202" t="s">
        <v>83</v>
      </c>
      <c r="G177" s="200"/>
      <c r="H177" s="203">
        <v>2</v>
      </c>
      <c r="I177" s="204"/>
      <c r="J177" s="200"/>
      <c r="K177" s="200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168</v>
      </c>
      <c r="AU177" s="209" t="s">
        <v>83</v>
      </c>
      <c r="AV177" s="13" t="s">
        <v>83</v>
      </c>
      <c r="AW177" s="13" t="s">
        <v>35</v>
      </c>
      <c r="AX177" s="13" t="s">
        <v>81</v>
      </c>
      <c r="AY177" s="209" t="s">
        <v>143</v>
      </c>
    </row>
    <row r="178" spans="1:65" s="15" customFormat="1" ht="11.25">
      <c r="B178" s="232"/>
      <c r="C178" s="233"/>
      <c r="D178" s="192" t="s">
        <v>168</v>
      </c>
      <c r="E178" s="234" t="s">
        <v>19</v>
      </c>
      <c r="F178" s="235" t="s">
        <v>916</v>
      </c>
      <c r="G178" s="233"/>
      <c r="H178" s="234" t="s">
        <v>19</v>
      </c>
      <c r="I178" s="236"/>
      <c r="J178" s="233"/>
      <c r="K178" s="233"/>
      <c r="L178" s="237"/>
      <c r="M178" s="238"/>
      <c r="N178" s="239"/>
      <c r="O178" s="239"/>
      <c r="P178" s="239"/>
      <c r="Q178" s="239"/>
      <c r="R178" s="239"/>
      <c r="S178" s="239"/>
      <c r="T178" s="240"/>
      <c r="AT178" s="241" t="s">
        <v>168</v>
      </c>
      <c r="AU178" s="241" t="s">
        <v>83</v>
      </c>
      <c r="AV178" s="15" t="s">
        <v>81</v>
      </c>
      <c r="AW178" s="15" t="s">
        <v>35</v>
      </c>
      <c r="AX178" s="15" t="s">
        <v>74</v>
      </c>
      <c r="AY178" s="241" t="s">
        <v>143</v>
      </c>
    </row>
    <row r="179" spans="1:65" s="2" customFormat="1" ht="24.2" customHeight="1">
      <c r="A179" s="35"/>
      <c r="B179" s="36"/>
      <c r="C179" s="179" t="s">
        <v>313</v>
      </c>
      <c r="D179" s="179" t="s">
        <v>145</v>
      </c>
      <c r="E179" s="180" t="s">
        <v>917</v>
      </c>
      <c r="F179" s="181" t="s">
        <v>697</v>
      </c>
      <c r="G179" s="182" t="s">
        <v>598</v>
      </c>
      <c r="H179" s="183">
        <v>0.48599999999999999</v>
      </c>
      <c r="I179" s="184"/>
      <c r="J179" s="185">
        <f>ROUND(I179*H179,2)</f>
        <v>0</v>
      </c>
      <c r="K179" s="181" t="s">
        <v>599</v>
      </c>
      <c r="L179" s="40"/>
      <c r="M179" s="186" t="s">
        <v>19</v>
      </c>
      <c r="N179" s="187" t="s">
        <v>45</v>
      </c>
      <c r="O179" s="65"/>
      <c r="P179" s="188">
        <f>O179*H179</f>
        <v>0</v>
      </c>
      <c r="Q179" s="188">
        <v>0</v>
      </c>
      <c r="R179" s="188">
        <f>Q179*H179</f>
        <v>0</v>
      </c>
      <c r="S179" s="188">
        <v>0</v>
      </c>
      <c r="T179" s="18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0" t="s">
        <v>150</v>
      </c>
      <c r="AT179" s="190" t="s">
        <v>145</v>
      </c>
      <c r="AU179" s="190" t="s">
        <v>83</v>
      </c>
      <c r="AY179" s="18" t="s">
        <v>143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8" t="s">
        <v>81</v>
      </c>
      <c r="BK179" s="191">
        <f>ROUND(I179*H179,2)</f>
        <v>0</v>
      </c>
      <c r="BL179" s="18" t="s">
        <v>150</v>
      </c>
      <c r="BM179" s="190" t="s">
        <v>918</v>
      </c>
    </row>
    <row r="180" spans="1:65" s="2" customFormat="1" ht="78">
      <c r="A180" s="35"/>
      <c r="B180" s="36"/>
      <c r="C180" s="37"/>
      <c r="D180" s="192" t="s">
        <v>152</v>
      </c>
      <c r="E180" s="37"/>
      <c r="F180" s="193" t="s">
        <v>699</v>
      </c>
      <c r="G180" s="37"/>
      <c r="H180" s="37"/>
      <c r="I180" s="194"/>
      <c r="J180" s="37"/>
      <c r="K180" s="37"/>
      <c r="L180" s="40"/>
      <c r="M180" s="195"/>
      <c r="N180" s="196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152</v>
      </c>
      <c r="AU180" s="18" t="s">
        <v>83</v>
      </c>
    </row>
    <row r="181" spans="1:65" s="2" customFormat="1" ht="68.25">
      <c r="A181" s="35"/>
      <c r="B181" s="36"/>
      <c r="C181" s="37"/>
      <c r="D181" s="192" t="s">
        <v>183</v>
      </c>
      <c r="E181" s="37"/>
      <c r="F181" s="210" t="s">
        <v>700</v>
      </c>
      <c r="G181" s="37"/>
      <c r="H181" s="37"/>
      <c r="I181" s="194"/>
      <c r="J181" s="37"/>
      <c r="K181" s="37"/>
      <c r="L181" s="40"/>
      <c r="M181" s="195"/>
      <c r="N181" s="196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183</v>
      </c>
      <c r="AU181" s="18" t="s">
        <v>83</v>
      </c>
    </row>
    <row r="182" spans="1:65" s="15" customFormat="1" ht="11.25">
      <c r="B182" s="232"/>
      <c r="C182" s="233"/>
      <c r="D182" s="192" t="s">
        <v>168</v>
      </c>
      <c r="E182" s="234" t="s">
        <v>19</v>
      </c>
      <c r="F182" s="235" t="s">
        <v>919</v>
      </c>
      <c r="G182" s="233"/>
      <c r="H182" s="234" t="s">
        <v>19</v>
      </c>
      <c r="I182" s="236"/>
      <c r="J182" s="233"/>
      <c r="K182" s="233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168</v>
      </c>
      <c r="AU182" s="241" t="s">
        <v>83</v>
      </c>
      <c r="AV182" s="15" t="s">
        <v>81</v>
      </c>
      <c r="AW182" s="15" t="s">
        <v>35</v>
      </c>
      <c r="AX182" s="15" t="s">
        <v>74</v>
      </c>
      <c r="AY182" s="241" t="s">
        <v>143</v>
      </c>
    </row>
    <row r="183" spans="1:65" s="13" customFormat="1" ht="11.25">
      <c r="B183" s="199"/>
      <c r="C183" s="200"/>
      <c r="D183" s="192" t="s">
        <v>168</v>
      </c>
      <c r="E183" s="201" t="s">
        <v>19</v>
      </c>
      <c r="F183" s="202" t="s">
        <v>920</v>
      </c>
      <c r="G183" s="200"/>
      <c r="H183" s="203">
        <v>0.48599999999999999</v>
      </c>
      <c r="I183" s="204"/>
      <c r="J183" s="200"/>
      <c r="K183" s="200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168</v>
      </c>
      <c r="AU183" s="209" t="s">
        <v>83</v>
      </c>
      <c r="AV183" s="13" t="s">
        <v>83</v>
      </c>
      <c r="AW183" s="13" t="s">
        <v>35</v>
      </c>
      <c r="AX183" s="13" t="s">
        <v>74</v>
      </c>
      <c r="AY183" s="209" t="s">
        <v>143</v>
      </c>
    </row>
    <row r="184" spans="1:65" s="14" customFormat="1" ht="11.25">
      <c r="B184" s="211"/>
      <c r="C184" s="212"/>
      <c r="D184" s="192" t="s">
        <v>168</v>
      </c>
      <c r="E184" s="213" t="s">
        <v>19</v>
      </c>
      <c r="F184" s="214" t="s">
        <v>192</v>
      </c>
      <c r="G184" s="212"/>
      <c r="H184" s="215">
        <v>0.48599999999999999</v>
      </c>
      <c r="I184" s="216"/>
      <c r="J184" s="212"/>
      <c r="K184" s="212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168</v>
      </c>
      <c r="AU184" s="221" t="s">
        <v>83</v>
      </c>
      <c r="AV184" s="14" t="s">
        <v>150</v>
      </c>
      <c r="AW184" s="14" t="s">
        <v>35</v>
      </c>
      <c r="AX184" s="14" t="s">
        <v>81</v>
      </c>
      <c r="AY184" s="221" t="s">
        <v>143</v>
      </c>
    </row>
    <row r="185" spans="1:65" s="2" customFormat="1" ht="24.2" customHeight="1">
      <c r="A185" s="35"/>
      <c r="B185" s="36"/>
      <c r="C185" s="179" t="s">
        <v>320</v>
      </c>
      <c r="D185" s="179" t="s">
        <v>145</v>
      </c>
      <c r="E185" s="180" t="s">
        <v>703</v>
      </c>
      <c r="F185" s="181" t="s">
        <v>704</v>
      </c>
      <c r="G185" s="182" t="s">
        <v>705</v>
      </c>
      <c r="H185" s="183">
        <v>6</v>
      </c>
      <c r="I185" s="184"/>
      <c r="J185" s="185">
        <f>ROUND(I185*H185,2)</f>
        <v>0</v>
      </c>
      <c r="K185" s="181" t="s">
        <v>599</v>
      </c>
      <c r="L185" s="40"/>
      <c r="M185" s="186" t="s">
        <v>19</v>
      </c>
      <c r="N185" s="187" t="s">
        <v>45</v>
      </c>
      <c r="O185" s="65"/>
      <c r="P185" s="188">
        <f>O185*H185</f>
        <v>0</v>
      </c>
      <c r="Q185" s="188">
        <v>0</v>
      </c>
      <c r="R185" s="188">
        <f>Q185*H185</f>
        <v>0</v>
      </c>
      <c r="S185" s="188">
        <v>0</v>
      </c>
      <c r="T185" s="18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0" t="s">
        <v>150</v>
      </c>
      <c r="AT185" s="190" t="s">
        <v>145</v>
      </c>
      <c r="AU185" s="190" t="s">
        <v>83</v>
      </c>
      <c r="AY185" s="18" t="s">
        <v>143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8" t="s">
        <v>81</v>
      </c>
      <c r="BK185" s="191">
        <f>ROUND(I185*H185,2)</f>
        <v>0</v>
      </c>
      <c r="BL185" s="18" t="s">
        <v>150</v>
      </c>
      <c r="BM185" s="190" t="s">
        <v>921</v>
      </c>
    </row>
    <row r="186" spans="1:65" s="2" customFormat="1" ht="68.25">
      <c r="A186" s="35"/>
      <c r="B186" s="36"/>
      <c r="C186" s="37"/>
      <c r="D186" s="192" t="s">
        <v>152</v>
      </c>
      <c r="E186" s="37"/>
      <c r="F186" s="193" t="s">
        <v>707</v>
      </c>
      <c r="G186" s="37"/>
      <c r="H186" s="37"/>
      <c r="I186" s="194"/>
      <c r="J186" s="37"/>
      <c r="K186" s="37"/>
      <c r="L186" s="40"/>
      <c r="M186" s="195"/>
      <c r="N186" s="196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152</v>
      </c>
      <c r="AU186" s="18" t="s">
        <v>83</v>
      </c>
    </row>
    <row r="187" spans="1:65" s="2" customFormat="1" ht="24.2" customHeight="1">
      <c r="A187" s="35"/>
      <c r="B187" s="36"/>
      <c r="C187" s="179" t="s">
        <v>328</v>
      </c>
      <c r="D187" s="179" t="s">
        <v>145</v>
      </c>
      <c r="E187" s="180" t="s">
        <v>708</v>
      </c>
      <c r="F187" s="181" t="s">
        <v>709</v>
      </c>
      <c r="G187" s="182" t="s">
        <v>705</v>
      </c>
      <c r="H187" s="183">
        <v>2</v>
      </c>
      <c r="I187" s="184"/>
      <c r="J187" s="185">
        <f>ROUND(I187*H187,2)</f>
        <v>0</v>
      </c>
      <c r="K187" s="181" t="s">
        <v>599</v>
      </c>
      <c r="L187" s="40"/>
      <c r="M187" s="186" t="s">
        <v>19</v>
      </c>
      <c r="N187" s="187" t="s">
        <v>45</v>
      </c>
      <c r="O187" s="65"/>
      <c r="P187" s="188">
        <f>O187*H187</f>
        <v>0</v>
      </c>
      <c r="Q187" s="188">
        <v>0</v>
      </c>
      <c r="R187" s="188">
        <f>Q187*H187</f>
        <v>0</v>
      </c>
      <c r="S187" s="188">
        <v>0</v>
      </c>
      <c r="T187" s="18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0" t="s">
        <v>150</v>
      </c>
      <c r="AT187" s="190" t="s">
        <v>145</v>
      </c>
      <c r="AU187" s="190" t="s">
        <v>83</v>
      </c>
      <c r="AY187" s="18" t="s">
        <v>143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8" t="s">
        <v>81</v>
      </c>
      <c r="BK187" s="191">
        <f>ROUND(I187*H187,2)</f>
        <v>0</v>
      </c>
      <c r="BL187" s="18" t="s">
        <v>150</v>
      </c>
      <c r="BM187" s="190" t="s">
        <v>922</v>
      </c>
    </row>
    <row r="188" spans="1:65" s="2" customFormat="1" ht="58.5">
      <c r="A188" s="35"/>
      <c r="B188" s="36"/>
      <c r="C188" s="37"/>
      <c r="D188" s="192" t="s">
        <v>152</v>
      </c>
      <c r="E188" s="37"/>
      <c r="F188" s="193" t="s">
        <v>711</v>
      </c>
      <c r="G188" s="37"/>
      <c r="H188" s="37"/>
      <c r="I188" s="194"/>
      <c r="J188" s="37"/>
      <c r="K188" s="37"/>
      <c r="L188" s="40"/>
      <c r="M188" s="195"/>
      <c r="N188" s="196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152</v>
      </c>
      <c r="AU188" s="18" t="s">
        <v>83</v>
      </c>
    </row>
    <row r="189" spans="1:65" s="2" customFormat="1" ht="37.9" customHeight="1">
      <c r="A189" s="35"/>
      <c r="B189" s="36"/>
      <c r="C189" s="179" t="s">
        <v>336</v>
      </c>
      <c r="D189" s="179" t="s">
        <v>145</v>
      </c>
      <c r="E189" s="180" t="s">
        <v>712</v>
      </c>
      <c r="F189" s="181" t="s">
        <v>713</v>
      </c>
      <c r="G189" s="182" t="s">
        <v>179</v>
      </c>
      <c r="H189" s="183">
        <v>200</v>
      </c>
      <c r="I189" s="184"/>
      <c r="J189" s="185">
        <f>ROUND(I189*H189,2)</f>
        <v>0</v>
      </c>
      <c r="K189" s="181" t="s">
        <v>599</v>
      </c>
      <c r="L189" s="40"/>
      <c r="M189" s="186" t="s">
        <v>19</v>
      </c>
      <c r="N189" s="187" t="s">
        <v>45</v>
      </c>
      <c r="O189" s="65"/>
      <c r="P189" s="188">
        <f>O189*H189</f>
        <v>0</v>
      </c>
      <c r="Q189" s="188">
        <v>0</v>
      </c>
      <c r="R189" s="188">
        <f>Q189*H189</f>
        <v>0</v>
      </c>
      <c r="S189" s="188">
        <v>0</v>
      </c>
      <c r="T189" s="18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0" t="s">
        <v>150</v>
      </c>
      <c r="AT189" s="190" t="s">
        <v>145</v>
      </c>
      <c r="AU189" s="190" t="s">
        <v>83</v>
      </c>
      <c r="AY189" s="18" t="s">
        <v>143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8" t="s">
        <v>81</v>
      </c>
      <c r="BK189" s="191">
        <f>ROUND(I189*H189,2)</f>
        <v>0</v>
      </c>
      <c r="BL189" s="18" t="s">
        <v>150</v>
      </c>
      <c r="BM189" s="190" t="s">
        <v>923</v>
      </c>
    </row>
    <row r="190" spans="1:65" s="2" customFormat="1" ht="58.5">
      <c r="A190" s="35"/>
      <c r="B190" s="36"/>
      <c r="C190" s="37"/>
      <c r="D190" s="192" t="s">
        <v>152</v>
      </c>
      <c r="E190" s="37"/>
      <c r="F190" s="193" t="s">
        <v>715</v>
      </c>
      <c r="G190" s="37"/>
      <c r="H190" s="37"/>
      <c r="I190" s="194"/>
      <c r="J190" s="37"/>
      <c r="K190" s="37"/>
      <c r="L190" s="40"/>
      <c r="M190" s="195"/>
      <c r="N190" s="196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152</v>
      </c>
      <c r="AU190" s="18" t="s">
        <v>83</v>
      </c>
    </row>
    <row r="191" spans="1:65" s="13" customFormat="1" ht="11.25">
      <c r="B191" s="199"/>
      <c r="C191" s="200"/>
      <c r="D191" s="192" t="s">
        <v>168</v>
      </c>
      <c r="E191" s="201" t="s">
        <v>19</v>
      </c>
      <c r="F191" s="202" t="s">
        <v>716</v>
      </c>
      <c r="G191" s="200"/>
      <c r="H191" s="203">
        <v>200</v>
      </c>
      <c r="I191" s="204"/>
      <c r="J191" s="200"/>
      <c r="K191" s="200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168</v>
      </c>
      <c r="AU191" s="209" t="s">
        <v>83</v>
      </c>
      <c r="AV191" s="13" t="s">
        <v>83</v>
      </c>
      <c r="AW191" s="13" t="s">
        <v>35</v>
      </c>
      <c r="AX191" s="13" t="s">
        <v>74</v>
      </c>
      <c r="AY191" s="209" t="s">
        <v>143</v>
      </c>
    </row>
    <row r="192" spans="1:65" s="14" customFormat="1" ht="11.25">
      <c r="B192" s="211"/>
      <c r="C192" s="212"/>
      <c r="D192" s="192" t="s">
        <v>168</v>
      </c>
      <c r="E192" s="213" t="s">
        <v>19</v>
      </c>
      <c r="F192" s="214" t="s">
        <v>192</v>
      </c>
      <c r="G192" s="212"/>
      <c r="H192" s="215">
        <v>200</v>
      </c>
      <c r="I192" s="216"/>
      <c r="J192" s="212"/>
      <c r="K192" s="212"/>
      <c r="L192" s="217"/>
      <c r="M192" s="218"/>
      <c r="N192" s="219"/>
      <c r="O192" s="219"/>
      <c r="P192" s="219"/>
      <c r="Q192" s="219"/>
      <c r="R192" s="219"/>
      <c r="S192" s="219"/>
      <c r="T192" s="220"/>
      <c r="AT192" s="221" t="s">
        <v>168</v>
      </c>
      <c r="AU192" s="221" t="s">
        <v>83</v>
      </c>
      <c r="AV192" s="14" t="s">
        <v>150</v>
      </c>
      <c r="AW192" s="14" t="s">
        <v>35</v>
      </c>
      <c r="AX192" s="14" t="s">
        <v>81</v>
      </c>
      <c r="AY192" s="221" t="s">
        <v>143</v>
      </c>
    </row>
    <row r="193" spans="1:65" s="2" customFormat="1" ht="37.9" customHeight="1">
      <c r="A193" s="35"/>
      <c r="B193" s="36"/>
      <c r="C193" s="179" t="s">
        <v>346</v>
      </c>
      <c r="D193" s="179" t="s">
        <v>145</v>
      </c>
      <c r="E193" s="180" t="s">
        <v>717</v>
      </c>
      <c r="F193" s="181" t="s">
        <v>718</v>
      </c>
      <c r="G193" s="182" t="s">
        <v>179</v>
      </c>
      <c r="H193" s="183">
        <v>200</v>
      </c>
      <c r="I193" s="184"/>
      <c r="J193" s="185">
        <f>ROUND(I193*H193,2)</f>
        <v>0</v>
      </c>
      <c r="K193" s="181" t="s">
        <v>599</v>
      </c>
      <c r="L193" s="40"/>
      <c r="M193" s="186" t="s">
        <v>19</v>
      </c>
      <c r="N193" s="187" t="s">
        <v>45</v>
      </c>
      <c r="O193" s="65"/>
      <c r="P193" s="188">
        <f>O193*H193</f>
        <v>0</v>
      </c>
      <c r="Q193" s="188">
        <v>0</v>
      </c>
      <c r="R193" s="188">
        <f>Q193*H193</f>
        <v>0</v>
      </c>
      <c r="S193" s="188">
        <v>0</v>
      </c>
      <c r="T193" s="18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0" t="s">
        <v>150</v>
      </c>
      <c r="AT193" s="190" t="s">
        <v>145</v>
      </c>
      <c r="AU193" s="190" t="s">
        <v>83</v>
      </c>
      <c r="AY193" s="18" t="s">
        <v>143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8" t="s">
        <v>81</v>
      </c>
      <c r="BK193" s="191">
        <f>ROUND(I193*H193,2)</f>
        <v>0</v>
      </c>
      <c r="BL193" s="18" t="s">
        <v>150</v>
      </c>
      <c r="BM193" s="190" t="s">
        <v>924</v>
      </c>
    </row>
    <row r="194" spans="1:65" s="2" customFormat="1" ht="58.5">
      <c r="A194" s="35"/>
      <c r="B194" s="36"/>
      <c r="C194" s="37"/>
      <c r="D194" s="192" t="s">
        <v>152</v>
      </c>
      <c r="E194" s="37"/>
      <c r="F194" s="193" t="s">
        <v>720</v>
      </c>
      <c r="G194" s="37"/>
      <c r="H194" s="37"/>
      <c r="I194" s="194"/>
      <c r="J194" s="37"/>
      <c r="K194" s="37"/>
      <c r="L194" s="40"/>
      <c r="M194" s="195"/>
      <c r="N194" s="196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152</v>
      </c>
      <c r="AU194" s="18" t="s">
        <v>83</v>
      </c>
    </row>
    <row r="195" spans="1:65" s="13" customFormat="1" ht="11.25">
      <c r="B195" s="199"/>
      <c r="C195" s="200"/>
      <c r="D195" s="192" t="s">
        <v>168</v>
      </c>
      <c r="E195" s="201" t="s">
        <v>19</v>
      </c>
      <c r="F195" s="202" t="s">
        <v>716</v>
      </c>
      <c r="G195" s="200"/>
      <c r="H195" s="203">
        <v>200</v>
      </c>
      <c r="I195" s="204"/>
      <c r="J195" s="200"/>
      <c r="K195" s="200"/>
      <c r="L195" s="205"/>
      <c r="M195" s="206"/>
      <c r="N195" s="207"/>
      <c r="O195" s="207"/>
      <c r="P195" s="207"/>
      <c r="Q195" s="207"/>
      <c r="R195" s="207"/>
      <c r="S195" s="207"/>
      <c r="T195" s="208"/>
      <c r="AT195" s="209" t="s">
        <v>168</v>
      </c>
      <c r="AU195" s="209" t="s">
        <v>83</v>
      </c>
      <c r="AV195" s="13" t="s">
        <v>83</v>
      </c>
      <c r="AW195" s="13" t="s">
        <v>35</v>
      </c>
      <c r="AX195" s="13" t="s">
        <v>74</v>
      </c>
      <c r="AY195" s="209" t="s">
        <v>143</v>
      </c>
    </row>
    <row r="196" spans="1:65" s="14" customFormat="1" ht="11.25">
      <c r="B196" s="211"/>
      <c r="C196" s="212"/>
      <c r="D196" s="192" t="s">
        <v>168</v>
      </c>
      <c r="E196" s="213" t="s">
        <v>19</v>
      </c>
      <c r="F196" s="214" t="s">
        <v>192</v>
      </c>
      <c r="G196" s="212"/>
      <c r="H196" s="215">
        <v>200</v>
      </c>
      <c r="I196" s="216"/>
      <c r="J196" s="212"/>
      <c r="K196" s="212"/>
      <c r="L196" s="217"/>
      <c r="M196" s="218"/>
      <c r="N196" s="219"/>
      <c r="O196" s="219"/>
      <c r="P196" s="219"/>
      <c r="Q196" s="219"/>
      <c r="R196" s="219"/>
      <c r="S196" s="219"/>
      <c r="T196" s="220"/>
      <c r="AT196" s="221" t="s">
        <v>168</v>
      </c>
      <c r="AU196" s="221" t="s">
        <v>83</v>
      </c>
      <c r="AV196" s="14" t="s">
        <v>150</v>
      </c>
      <c r="AW196" s="14" t="s">
        <v>35</v>
      </c>
      <c r="AX196" s="14" t="s">
        <v>81</v>
      </c>
      <c r="AY196" s="221" t="s">
        <v>143</v>
      </c>
    </row>
    <row r="197" spans="1:65" s="2" customFormat="1" ht="24.2" customHeight="1">
      <c r="A197" s="35"/>
      <c r="B197" s="36"/>
      <c r="C197" s="179" t="s">
        <v>351</v>
      </c>
      <c r="D197" s="179" t="s">
        <v>145</v>
      </c>
      <c r="E197" s="180" t="s">
        <v>721</v>
      </c>
      <c r="F197" s="181" t="s">
        <v>722</v>
      </c>
      <c r="G197" s="182" t="s">
        <v>179</v>
      </c>
      <c r="H197" s="183">
        <v>10</v>
      </c>
      <c r="I197" s="184"/>
      <c r="J197" s="185">
        <f>ROUND(I197*H197,2)</f>
        <v>0</v>
      </c>
      <c r="K197" s="181" t="s">
        <v>599</v>
      </c>
      <c r="L197" s="40"/>
      <c r="M197" s="186" t="s">
        <v>19</v>
      </c>
      <c r="N197" s="187" t="s">
        <v>45</v>
      </c>
      <c r="O197" s="65"/>
      <c r="P197" s="188">
        <f>O197*H197</f>
        <v>0</v>
      </c>
      <c r="Q197" s="188">
        <v>0</v>
      </c>
      <c r="R197" s="188">
        <f>Q197*H197</f>
        <v>0</v>
      </c>
      <c r="S197" s="188">
        <v>0</v>
      </c>
      <c r="T197" s="18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0" t="s">
        <v>150</v>
      </c>
      <c r="AT197" s="190" t="s">
        <v>145</v>
      </c>
      <c r="AU197" s="190" t="s">
        <v>83</v>
      </c>
      <c r="AY197" s="18" t="s">
        <v>143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8" t="s">
        <v>81</v>
      </c>
      <c r="BK197" s="191">
        <f>ROUND(I197*H197,2)</f>
        <v>0</v>
      </c>
      <c r="BL197" s="18" t="s">
        <v>150</v>
      </c>
      <c r="BM197" s="190" t="s">
        <v>925</v>
      </c>
    </row>
    <row r="198" spans="1:65" s="2" customFormat="1" ht="39">
      <c r="A198" s="35"/>
      <c r="B198" s="36"/>
      <c r="C198" s="37"/>
      <c r="D198" s="192" t="s">
        <v>152</v>
      </c>
      <c r="E198" s="37"/>
      <c r="F198" s="193" t="s">
        <v>724</v>
      </c>
      <c r="G198" s="37"/>
      <c r="H198" s="37"/>
      <c r="I198" s="194"/>
      <c r="J198" s="37"/>
      <c r="K198" s="37"/>
      <c r="L198" s="40"/>
      <c r="M198" s="195"/>
      <c r="N198" s="196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152</v>
      </c>
      <c r="AU198" s="18" t="s">
        <v>83</v>
      </c>
    </row>
    <row r="199" spans="1:65" s="12" customFormat="1" ht="25.9" customHeight="1">
      <c r="B199" s="163"/>
      <c r="C199" s="164"/>
      <c r="D199" s="165" t="s">
        <v>73</v>
      </c>
      <c r="E199" s="166" t="s">
        <v>725</v>
      </c>
      <c r="F199" s="166" t="s">
        <v>726</v>
      </c>
      <c r="G199" s="164"/>
      <c r="H199" s="164"/>
      <c r="I199" s="167"/>
      <c r="J199" s="168">
        <f>BK199</f>
        <v>0</v>
      </c>
      <c r="K199" s="164"/>
      <c r="L199" s="169"/>
      <c r="M199" s="170"/>
      <c r="N199" s="171"/>
      <c r="O199" s="171"/>
      <c r="P199" s="172">
        <f>SUM(P200:P212)</f>
        <v>0</v>
      </c>
      <c r="Q199" s="171"/>
      <c r="R199" s="172">
        <f>SUM(R200:R212)</f>
        <v>0</v>
      </c>
      <c r="S199" s="171"/>
      <c r="T199" s="173">
        <f>SUM(T200:T212)</f>
        <v>0</v>
      </c>
      <c r="AR199" s="174" t="s">
        <v>150</v>
      </c>
      <c r="AT199" s="175" t="s">
        <v>73</v>
      </c>
      <c r="AU199" s="175" t="s">
        <v>74</v>
      </c>
      <c r="AY199" s="174" t="s">
        <v>143</v>
      </c>
      <c r="BK199" s="176">
        <f>SUM(BK200:BK212)</f>
        <v>0</v>
      </c>
    </row>
    <row r="200" spans="1:65" s="2" customFormat="1" ht="33" customHeight="1">
      <c r="A200" s="35"/>
      <c r="B200" s="36"/>
      <c r="C200" s="179" t="s">
        <v>355</v>
      </c>
      <c r="D200" s="179" t="s">
        <v>145</v>
      </c>
      <c r="E200" s="180" t="s">
        <v>727</v>
      </c>
      <c r="F200" s="181" t="s">
        <v>728</v>
      </c>
      <c r="G200" s="182" t="s">
        <v>245</v>
      </c>
      <c r="H200" s="183">
        <v>112.851</v>
      </c>
      <c r="I200" s="184"/>
      <c r="J200" s="185">
        <f>ROUND(I200*H200,2)</f>
        <v>0</v>
      </c>
      <c r="K200" s="181" t="s">
        <v>599</v>
      </c>
      <c r="L200" s="40"/>
      <c r="M200" s="186" t="s">
        <v>19</v>
      </c>
      <c r="N200" s="187" t="s">
        <v>45</v>
      </c>
      <c r="O200" s="65"/>
      <c r="P200" s="188">
        <f>O200*H200</f>
        <v>0</v>
      </c>
      <c r="Q200" s="188">
        <v>0</v>
      </c>
      <c r="R200" s="188">
        <f>Q200*H200</f>
        <v>0</v>
      </c>
      <c r="S200" s="188">
        <v>0</v>
      </c>
      <c r="T200" s="189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0" t="s">
        <v>729</v>
      </c>
      <c r="AT200" s="190" t="s">
        <v>145</v>
      </c>
      <c r="AU200" s="190" t="s">
        <v>81</v>
      </c>
      <c r="AY200" s="18" t="s">
        <v>143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8" t="s">
        <v>81</v>
      </c>
      <c r="BK200" s="191">
        <f>ROUND(I200*H200,2)</f>
        <v>0</v>
      </c>
      <c r="BL200" s="18" t="s">
        <v>729</v>
      </c>
      <c r="BM200" s="190" t="s">
        <v>926</v>
      </c>
    </row>
    <row r="201" spans="1:65" s="2" customFormat="1" ht="78">
      <c r="A201" s="35"/>
      <c r="B201" s="36"/>
      <c r="C201" s="37"/>
      <c r="D201" s="192" t="s">
        <v>152</v>
      </c>
      <c r="E201" s="37"/>
      <c r="F201" s="193" t="s">
        <v>731</v>
      </c>
      <c r="G201" s="37"/>
      <c r="H201" s="37"/>
      <c r="I201" s="194"/>
      <c r="J201" s="37"/>
      <c r="K201" s="37"/>
      <c r="L201" s="40"/>
      <c r="M201" s="195"/>
      <c r="N201" s="196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152</v>
      </c>
      <c r="AU201" s="18" t="s">
        <v>81</v>
      </c>
    </row>
    <row r="202" spans="1:65" s="13" customFormat="1" ht="22.5">
      <c r="B202" s="199"/>
      <c r="C202" s="200"/>
      <c r="D202" s="192" t="s">
        <v>168</v>
      </c>
      <c r="E202" s="201" t="s">
        <v>19</v>
      </c>
      <c r="F202" s="202" t="s">
        <v>927</v>
      </c>
      <c r="G202" s="200"/>
      <c r="H202" s="203">
        <v>6.12</v>
      </c>
      <c r="I202" s="204"/>
      <c r="J202" s="200"/>
      <c r="K202" s="200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168</v>
      </c>
      <c r="AU202" s="209" t="s">
        <v>81</v>
      </c>
      <c r="AV202" s="13" t="s">
        <v>83</v>
      </c>
      <c r="AW202" s="13" t="s">
        <v>35</v>
      </c>
      <c r="AX202" s="13" t="s">
        <v>74</v>
      </c>
      <c r="AY202" s="209" t="s">
        <v>143</v>
      </c>
    </row>
    <row r="203" spans="1:65" s="13" customFormat="1" ht="11.25">
      <c r="B203" s="199"/>
      <c r="C203" s="200"/>
      <c r="D203" s="192" t="s">
        <v>168</v>
      </c>
      <c r="E203" s="201" t="s">
        <v>19</v>
      </c>
      <c r="F203" s="202" t="s">
        <v>928</v>
      </c>
      <c r="G203" s="200"/>
      <c r="H203" s="203">
        <v>62.271000000000001</v>
      </c>
      <c r="I203" s="204"/>
      <c r="J203" s="200"/>
      <c r="K203" s="200"/>
      <c r="L203" s="205"/>
      <c r="M203" s="206"/>
      <c r="N203" s="207"/>
      <c r="O203" s="207"/>
      <c r="P203" s="207"/>
      <c r="Q203" s="207"/>
      <c r="R203" s="207"/>
      <c r="S203" s="207"/>
      <c r="T203" s="208"/>
      <c r="AT203" s="209" t="s">
        <v>168</v>
      </c>
      <c r="AU203" s="209" t="s">
        <v>81</v>
      </c>
      <c r="AV203" s="13" t="s">
        <v>83</v>
      </c>
      <c r="AW203" s="13" t="s">
        <v>35</v>
      </c>
      <c r="AX203" s="13" t="s">
        <v>74</v>
      </c>
      <c r="AY203" s="209" t="s">
        <v>143</v>
      </c>
    </row>
    <row r="204" spans="1:65" s="13" customFormat="1" ht="22.5">
      <c r="B204" s="199"/>
      <c r="C204" s="200"/>
      <c r="D204" s="192" t="s">
        <v>168</v>
      </c>
      <c r="E204" s="201" t="s">
        <v>19</v>
      </c>
      <c r="F204" s="202" t="s">
        <v>929</v>
      </c>
      <c r="G204" s="200"/>
      <c r="H204" s="203">
        <v>34.582000000000001</v>
      </c>
      <c r="I204" s="204"/>
      <c r="J204" s="200"/>
      <c r="K204" s="200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168</v>
      </c>
      <c r="AU204" s="209" t="s">
        <v>81</v>
      </c>
      <c r="AV204" s="13" t="s">
        <v>83</v>
      </c>
      <c r="AW204" s="13" t="s">
        <v>35</v>
      </c>
      <c r="AX204" s="13" t="s">
        <v>74</v>
      </c>
      <c r="AY204" s="209" t="s">
        <v>143</v>
      </c>
    </row>
    <row r="205" spans="1:65" s="13" customFormat="1" ht="22.5">
      <c r="B205" s="199"/>
      <c r="C205" s="200"/>
      <c r="D205" s="192" t="s">
        <v>168</v>
      </c>
      <c r="E205" s="201" t="s">
        <v>19</v>
      </c>
      <c r="F205" s="202" t="s">
        <v>930</v>
      </c>
      <c r="G205" s="200"/>
      <c r="H205" s="203">
        <v>1.9279999999999999</v>
      </c>
      <c r="I205" s="204"/>
      <c r="J205" s="200"/>
      <c r="K205" s="200"/>
      <c r="L205" s="205"/>
      <c r="M205" s="206"/>
      <c r="N205" s="207"/>
      <c r="O205" s="207"/>
      <c r="P205" s="207"/>
      <c r="Q205" s="207"/>
      <c r="R205" s="207"/>
      <c r="S205" s="207"/>
      <c r="T205" s="208"/>
      <c r="AT205" s="209" t="s">
        <v>168</v>
      </c>
      <c r="AU205" s="209" t="s">
        <v>81</v>
      </c>
      <c r="AV205" s="13" t="s">
        <v>83</v>
      </c>
      <c r="AW205" s="13" t="s">
        <v>35</v>
      </c>
      <c r="AX205" s="13" t="s">
        <v>74</v>
      </c>
      <c r="AY205" s="209" t="s">
        <v>143</v>
      </c>
    </row>
    <row r="206" spans="1:65" s="13" customFormat="1" ht="22.5">
      <c r="B206" s="199"/>
      <c r="C206" s="200"/>
      <c r="D206" s="192" t="s">
        <v>168</v>
      </c>
      <c r="E206" s="201" t="s">
        <v>19</v>
      </c>
      <c r="F206" s="202" t="s">
        <v>931</v>
      </c>
      <c r="G206" s="200"/>
      <c r="H206" s="203">
        <v>7.8</v>
      </c>
      <c r="I206" s="204"/>
      <c r="J206" s="200"/>
      <c r="K206" s="200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168</v>
      </c>
      <c r="AU206" s="209" t="s">
        <v>81</v>
      </c>
      <c r="AV206" s="13" t="s">
        <v>83</v>
      </c>
      <c r="AW206" s="13" t="s">
        <v>35</v>
      </c>
      <c r="AX206" s="13" t="s">
        <v>74</v>
      </c>
      <c r="AY206" s="209" t="s">
        <v>143</v>
      </c>
    </row>
    <row r="207" spans="1:65" s="13" customFormat="1" ht="22.5">
      <c r="B207" s="199"/>
      <c r="C207" s="200"/>
      <c r="D207" s="192" t="s">
        <v>168</v>
      </c>
      <c r="E207" s="201" t="s">
        <v>19</v>
      </c>
      <c r="F207" s="202" t="s">
        <v>932</v>
      </c>
      <c r="G207" s="200"/>
      <c r="H207" s="203">
        <v>0.15</v>
      </c>
      <c r="I207" s="204"/>
      <c r="J207" s="200"/>
      <c r="K207" s="200"/>
      <c r="L207" s="205"/>
      <c r="M207" s="206"/>
      <c r="N207" s="207"/>
      <c r="O207" s="207"/>
      <c r="P207" s="207"/>
      <c r="Q207" s="207"/>
      <c r="R207" s="207"/>
      <c r="S207" s="207"/>
      <c r="T207" s="208"/>
      <c r="AT207" s="209" t="s">
        <v>168</v>
      </c>
      <c r="AU207" s="209" t="s">
        <v>81</v>
      </c>
      <c r="AV207" s="13" t="s">
        <v>83</v>
      </c>
      <c r="AW207" s="13" t="s">
        <v>35</v>
      </c>
      <c r="AX207" s="13" t="s">
        <v>74</v>
      </c>
      <c r="AY207" s="209" t="s">
        <v>143</v>
      </c>
    </row>
    <row r="208" spans="1:65" s="14" customFormat="1" ht="11.25">
      <c r="B208" s="211"/>
      <c r="C208" s="212"/>
      <c r="D208" s="192" t="s">
        <v>168</v>
      </c>
      <c r="E208" s="213" t="s">
        <v>19</v>
      </c>
      <c r="F208" s="214" t="s">
        <v>192</v>
      </c>
      <c r="G208" s="212"/>
      <c r="H208" s="215">
        <v>112.85100000000001</v>
      </c>
      <c r="I208" s="216"/>
      <c r="J208" s="212"/>
      <c r="K208" s="212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168</v>
      </c>
      <c r="AU208" s="221" t="s">
        <v>81</v>
      </c>
      <c r="AV208" s="14" t="s">
        <v>150</v>
      </c>
      <c r="AW208" s="14" t="s">
        <v>35</v>
      </c>
      <c r="AX208" s="14" t="s">
        <v>81</v>
      </c>
      <c r="AY208" s="221" t="s">
        <v>143</v>
      </c>
    </row>
    <row r="209" spans="1:65" s="2" customFormat="1" ht="24.2" customHeight="1">
      <c r="A209" s="35"/>
      <c r="B209" s="36"/>
      <c r="C209" s="179" t="s">
        <v>360</v>
      </c>
      <c r="D209" s="179" t="s">
        <v>145</v>
      </c>
      <c r="E209" s="180" t="s">
        <v>738</v>
      </c>
      <c r="F209" s="181" t="s">
        <v>739</v>
      </c>
      <c r="G209" s="182" t="s">
        <v>399</v>
      </c>
      <c r="H209" s="183">
        <v>2</v>
      </c>
      <c r="I209" s="184"/>
      <c r="J209" s="185">
        <f>ROUND(I209*H209,2)</f>
        <v>0</v>
      </c>
      <c r="K209" s="181" t="s">
        <v>599</v>
      </c>
      <c r="L209" s="40"/>
      <c r="M209" s="186" t="s">
        <v>19</v>
      </c>
      <c r="N209" s="187" t="s">
        <v>45</v>
      </c>
      <c r="O209" s="65"/>
      <c r="P209" s="188">
        <f>O209*H209</f>
        <v>0</v>
      </c>
      <c r="Q209" s="188">
        <v>0</v>
      </c>
      <c r="R209" s="188">
        <f>Q209*H209</f>
        <v>0</v>
      </c>
      <c r="S209" s="188">
        <v>0</v>
      </c>
      <c r="T209" s="18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0" t="s">
        <v>729</v>
      </c>
      <c r="AT209" s="190" t="s">
        <v>145</v>
      </c>
      <c r="AU209" s="190" t="s">
        <v>81</v>
      </c>
      <c r="AY209" s="18" t="s">
        <v>143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8" t="s">
        <v>81</v>
      </c>
      <c r="BK209" s="191">
        <f>ROUND(I209*H209,2)</f>
        <v>0</v>
      </c>
      <c r="BL209" s="18" t="s">
        <v>729</v>
      </c>
      <c r="BM209" s="190" t="s">
        <v>933</v>
      </c>
    </row>
    <row r="210" spans="1:65" s="2" customFormat="1" ht="48.75">
      <c r="A210" s="35"/>
      <c r="B210" s="36"/>
      <c r="C210" s="37"/>
      <c r="D210" s="192" t="s">
        <v>152</v>
      </c>
      <c r="E210" s="37"/>
      <c r="F210" s="193" t="s">
        <v>741</v>
      </c>
      <c r="G210" s="37"/>
      <c r="H210" s="37"/>
      <c r="I210" s="194"/>
      <c r="J210" s="37"/>
      <c r="K210" s="37"/>
      <c r="L210" s="40"/>
      <c r="M210" s="195"/>
      <c r="N210" s="196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152</v>
      </c>
      <c r="AU210" s="18" t="s">
        <v>81</v>
      </c>
    </row>
    <row r="211" spans="1:65" s="13" customFormat="1" ht="11.25">
      <c r="B211" s="199"/>
      <c r="C211" s="200"/>
      <c r="D211" s="192" t="s">
        <v>168</v>
      </c>
      <c r="E211" s="201" t="s">
        <v>19</v>
      </c>
      <c r="F211" s="202" t="s">
        <v>742</v>
      </c>
      <c r="G211" s="200"/>
      <c r="H211" s="203">
        <v>2</v>
      </c>
      <c r="I211" s="204"/>
      <c r="J211" s="200"/>
      <c r="K211" s="200"/>
      <c r="L211" s="205"/>
      <c r="M211" s="206"/>
      <c r="N211" s="207"/>
      <c r="O211" s="207"/>
      <c r="P211" s="207"/>
      <c r="Q211" s="207"/>
      <c r="R211" s="207"/>
      <c r="S211" s="207"/>
      <c r="T211" s="208"/>
      <c r="AT211" s="209" t="s">
        <v>168</v>
      </c>
      <c r="AU211" s="209" t="s">
        <v>81</v>
      </c>
      <c r="AV211" s="13" t="s">
        <v>83</v>
      </c>
      <c r="AW211" s="13" t="s">
        <v>35</v>
      </c>
      <c r="AX211" s="13" t="s">
        <v>74</v>
      </c>
      <c r="AY211" s="209" t="s">
        <v>143</v>
      </c>
    </row>
    <row r="212" spans="1:65" s="14" customFormat="1" ht="11.25">
      <c r="B212" s="211"/>
      <c r="C212" s="212"/>
      <c r="D212" s="192" t="s">
        <v>168</v>
      </c>
      <c r="E212" s="213" t="s">
        <v>19</v>
      </c>
      <c r="F212" s="214" t="s">
        <v>192</v>
      </c>
      <c r="G212" s="212"/>
      <c r="H212" s="215">
        <v>2</v>
      </c>
      <c r="I212" s="216"/>
      <c r="J212" s="212"/>
      <c r="K212" s="212"/>
      <c r="L212" s="217"/>
      <c r="M212" s="246"/>
      <c r="N212" s="247"/>
      <c r="O212" s="247"/>
      <c r="P212" s="247"/>
      <c r="Q212" s="247"/>
      <c r="R212" s="247"/>
      <c r="S212" s="247"/>
      <c r="T212" s="248"/>
      <c r="AT212" s="221" t="s">
        <v>168</v>
      </c>
      <c r="AU212" s="221" t="s">
        <v>81</v>
      </c>
      <c r="AV212" s="14" t="s">
        <v>150</v>
      </c>
      <c r="AW212" s="14" t="s">
        <v>35</v>
      </c>
      <c r="AX212" s="14" t="s">
        <v>81</v>
      </c>
      <c r="AY212" s="221" t="s">
        <v>143</v>
      </c>
    </row>
    <row r="213" spans="1:65" s="2" customFormat="1" ht="6.95" customHeight="1">
      <c r="A213" s="35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40"/>
      <c r="M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</row>
  </sheetData>
  <sheetProtection algorithmName="SHA-512" hashValue="gQTlnuUcTQ+nHBaKMuopw8XxSGqKpQUquTVdaGMxo8lvynhYnzLfEEjn3jJGvd5PKhQFBijygfTlRTTAX5dT2Q==" saltValue="Ff9tImKfLzJAItSPQZIxQqBeiNHg7lXwzKpBZpuIW7PQZJtVYGFpMbA5DqpRrmIM9dynYMaGfRQDmpwUbenv3A==" spinCount="100000" sheet="1" objects="1" scenarios="1" formatColumns="0" formatRows="0" autoFilter="0"/>
  <autoFilter ref="C87:K212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AT2" s="18" t="s">
        <v>104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83</v>
      </c>
    </row>
    <row r="4" spans="1:46" s="1" customFormat="1" ht="24.95" customHeight="1">
      <c r="B4" s="21"/>
      <c r="D4" s="111" t="s">
        <v>106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6" t="str">
        <f>'Rekapitulace zakázky'!K6</f>
        <v>Oprava propustku v úseku Újezdec u Luhačovic - Býlnice na trati Brno - Vlárský průsmyk - 1. etapa</v>
      </c>
      <c r="F7" s="377"/>
      <c r="G7" s="377"/>
      <c r="H7" s="377"/>
      <c r="L7" s="21"/>
    </row>
    <row r="8" spans="1:46" s="1" customFormat="1" ht="12" customHeight="1">
      <c r="B8" s="21"/>
      <c r="D8" s="113" t="s">
        <v>107</v>
      </c>
      <c r="L8" s="21"/>
    </row>
    <row r="9" spans="1:46" s="2" customFormat="1" ht="16.5" customHeight="1">
      <c r="A9" s="35"/>
      <c r="B9" s="40"/>
      <c r="C9" s="35"/>
      <c r="D9" s="35"/>
      <c r="E9" s="376" t="s">
        <v>934</v>
      </c>
      <c r="F9" s="378"/>
      <c r="G9" s="378"/>
      <c r="H9" s="378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109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9" t="s">
        <v>935</v>
      </c>
      <c r="F11" s="378"/>
      <c r="G11" s="378"/>
      <c r="H11" s="378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>
        <f>'Rekapitulace zakázky'!AN8</f>
        <v>0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24</v>
      </c>
      <c r="E16" s="35"/>
      <c r="F16" s="35"/>
      <c r="G16" s="35"/>
      <c r="H16" s="35"/>
      <c r="I16" s="113" t="s">
        <v>25</v>
      </c>
      <c r="J16" s="104" t="s">
        <v>26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25</v>
      </c>
      <c r="J19" s="31" t="str">
        <f>'Rekapitulace zakázky'!AN13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0" t="str">
        <f>'Rekapitulace zakázky'!E14</f>
        <v>Vyplň údaj</v>
      </c>
      <c r="F20" s="381"/>
      <c r="G20" s="381"/>
      <c r="H20" s="381"/>
      <c r="I20" s="113" t="s">
        <v>28</v>
      </c>
      <c r="J20" s="31" t="str">
        <f>'Rekapitulace zakázky'!AN14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25</v>
      </c>
      <c r="J22" s="104" t="s">
        <v>32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33</v>
      </c>
      <c r="F23" s="35"/>
      <c r="G23" s="35"/>
      <c r="H23" s="35"/>
      <c r="I23" s="113" t="s">
        <v>28</v>
      </c>
      <c r="J23" s="104" t="s">
        <v>34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25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37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38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2" t="s">
        <v>19</v>
      </c>
      <c r="F29" s="382"/>
      <c r="G29" s="382"/>
      <c r="H29" s="382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40</v>
      </c>
      <c r="E32" s="35"/>
      <c r="F32" s="35"/>
      <c r="G32" s="35"/>
      <c r="H32" s="35"/>
      <c r="I32" s="35"/>
      <c r="J32" s="121">
        <f>ROUND(J90,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42</v>
      </c>
      <c r="G34" s="35"/>
      <c r="H34" s="35"/>
      <c r="I34" s="122" t="s">
        <v>41</v>
      </c>
      <c r="J34" s="122" t="s">
        <v>43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44</v>
      </c>
      <c r="E35" s="113" t="s">
        <v>45</v>
      </c>
      <c r="F35" s="124">
        <f>ROUND((SUM(BE90:BE171)),  2)</f>
        <v>0</v>
      </c>
      <c r="G35" s="35"/>
      <c r="H35" s="35"/>
      <c r="I35" s="125">
        <v>0.21</v>
      </c>
      <c r="J35" s="124">
        <f>ROUND(((SUM(BE90:BE171))*I35),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46</v>
      </c>
      <c r="F36" s="124">
        <f>ROUND((SUM(BF90:BF171)),  2)</f>
        <v>0</v>
      </c>
      <c r="G36" s="35"/>
      <c r="H36" s="35"/>
      <c r="I36" s="125">
        <v>0.15</v>
      </c>
      <c r="J36" s="124">
        <f>ROUND(((SUM(BF90:BF171))*I36),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ROUND((SUM(BG90:BG171)),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48</v>
      </c>
      <c r="F38" s="124">
        <f>ROUND((SUM(BH90:BH171)),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49</v>
      </c>
      <c r="F39" s="124">
        <f>ROUND((SUM(BI90:BI171)),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50</v>
      </c>
      <c r="E41" s="128"/>
      <c r="F41" s="128"/>
      <c r="G41" s="129" t="s">
        <v>51</v>
      </c>
      <c r="H41" s="130" t="s">
        <v>52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111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83" t="str">
        <f>E7</f>
        <v>Oprava propustku v úseku Újezdec u Luhačovic - Býlnice na trati Brno - Vlárský průsmyk - 1. etapa</v>
      </c>
      <c r="F50" s="384"/>
      <c r="G50" s="384"/>
      <c r="H50" s="384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3" t="s">
        <v>934</v>
      </c>
      <c r="F52" s="385"/>
      <c r="G52" s="385"/>
      <c r="H52" s="385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109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SO 01 - VRN</v>
      </c>
      <c r="F54" s="385"/>
      <c r="G54" s="385"/>
      <c r="H54" s="385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Šumice</v>
      </c>
      <c r="G56" s="37"/>
      <c r="H56" s="37"/>
      <c r="I56" s="30" t="s">
        <v>23</v>
      </c>
      <c r="J56" s="60">
        <f>IF(J14="","",J14)</f>
        <v>0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24</v>
      </c>
      <c r="D58" s="37"/>
      <c r="E58" s="37"/>
      <c r="F58" s="28" t="str">
        <f>E17</f>
        <v xml:space="preserve">Správa železniční dopravní cesty, s. o., </v>
      </c>
      <c r="G58" s="37"/>
      <c r="H58" s="37"/>
      <c r="I58" s="30" t="s">
        <v>31</v>
      </c>
      <c r="J58" s="33" t="str">
        <f>E23</f>
        <v>Dopravní projektování, spol. s 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>Ing. Ondřej Brozda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112</v>
      </c>
      <c r="D61" s="138"/>
      <c r="E61" s="138"/>
      <c r="F61" s="138"/>
      <c r="G61" s="138"/>
      <c r="H61" s="138"/>
      <c r="I61" s="138"/>
      <c r="J61" s="139" t="s">
        <v>113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72</v>
      </c>
      <c r="D63" s="37"/>
      <c r="E63" s="37"/>
      <c r="F63" s="37"/>
      <c r="G63" s="37"/>
      <c r="H63" s="37"/>
      <c r="I63" s="37"/>
      <c r="J63" s="78">
        <f>J90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114</v>
      </c>
    </row>
    <row r="64" spans="1:47" s="9" customFormat="1" ht="24.95" customHeight="1">
      <c r="B64" s="141"/>
      <c r="C64" s="142"/>
      <c r="D64" s="143" t="s">
        <v>934</v>
      </c>
      <c r="E64" s="144"/>
      <c r="F64" s="144"/>
      <c r="G64" s="144"/>
      <c r="H64" s="144"/>
      <c r="I64" s="144"/>
      <c r="J64" s="145">
        <f>J91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936</v>
      </c>
      <c r="E65" s="149"/>
      <c r="F65" s="149"/>
      <c r="G65" s="149"/>
      <c r="H65" s="149"/>
      <c r="I65" s="149"/>
      <c r="J65" s="150">
        <f>J96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937</v>
      </c>
      <c r="E66" s="149"/>
      <c r="F66" s="149"/>
      <c r="G66" s="149"/>
      <c r="H66" s="149"/>
      <c r="I66" s="149"/>
      <c r="J66" s="150">
        <f>J123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938</v>
      </c>
      <c r="E67" s="149"/>
      <c r="F67" s="149"/>
      <c r="G67" s="149"/>
      <c r="H67" s="149"/>
      <c r="I67" s="149"/>
      <c r="J67" s="150">
        <f>J159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939</v>
      </c>
      <c r="E68" s="149"/>
      <c r="F68" s="149"/>
      <c r="G68" s="149"/>
      <c r="H68" s="149"/>
      <c r="I68" s="149"/>
      <c r="J68" s="150">
        <f>J167</f>
        <v>0</v>
      </c>
      <c r="K68" s="98"/>
      <c r="L68" s="151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5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5" customHeight="1">
      <c r="A75" s="35"/>
      <c r="B75" s="36"/>
      <c r="C75" s="24" t="s">
        <v>128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6.25" customHeight="1">
      <c r="A78" s="35"/>
      <c r="B78" s="36"/>
      <c r="C78" s="37"/>
      <c r="D78" s="37"/>
      <c r="E78" s="383" t="str">
        <f>E7</f>
        <v>Oprava propustku v úseku Újezdec u Luhačovic - Býlnice na trati Brno - Vlárský průsmyk - 1. etapa</v>
      </c>
      <c r="F78" s="384"/>
      <c r="G78" s="384"/>
      <c r="H78" s="384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1" customFormat="1" ht="12" customHeight="1">
      <c r="B79" s="22"/>
      <c r="C79" s="30" t="s">
        <v>107</v>
      </c>
      <c r="D79" s="23"/>
      <c r="E79" s="23"/>
      <c r="F79" s="23"/>
      <c r="G79" s="23"/>
      <c r="H79" s="23"/>
      <c r="I79" s="23"/>
      <c r="J79" s="23"/>
      <c r="K79" s="23"/>
      <c r="L79" s="21"/>
    </row>
    <row r="80" spans="1:31" s="2" customFormat="1" ht="16.5" customHeight="1">
      <c r="A80" s="35"/>
      <c r="B80" s="36"/>
      <c r="C80" s="37"/>
      <c r="D80" s="37"/>
      <c r="E80" s="383" t="s">
        <v>934</v>
      </c>
      <c r="F80" s="385"/>
      <c r="G80" s="385"/>
      <c r="H80" s="385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109</v>
      </c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6.5" customHeight="1">
      <c r="A82" s="35"/>
      <c r="B82" s="36"/>
      <c r="C82" s="37"/>
      <c r="D82" s="37"/>
      <c r="E82" s="332" t="str">
        <f>E11</f>
        <v>SO 01 - VRN</v>
      </c>
      <c r="F82" s="385"/>
      <c r="G82" s="385"/>
      <c r="H82" s="385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21</v>
      </c>
      <c r="D84" s="37"/>
      <c r="E84" s="37"/>
      <c r="F84" s="28" t="str">
        <f>F14</f>
        <v>Šumice</v>
      </c>
      <c r="G84" s="37"/>
      <c r="H84" s="37"/>
      <c r="I84" s="30" t="s">
        <v>23</v>
      </c>
      <c r="J84" s="60">
        <f>IF(J14="","",J14)</f>
        <v>0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25.7" customHeight="1">
      <c r="A86" s="35"/>
      <c r="B86" s="36"/>
      <c r="C86" s="30" t="s">
        <v>24</v>
      </c>
      <c r="D86" s="37"/>
      <c r="E86" s="37"/>
      <c r="F86" s="28" t="str">
        <f>E17</f>
        <v xml:space="preserve">Správa železniční dopravní cesty, s. o., </v>
      </c>
      <c r="G86" s="37"/>
      <c r="H86" s="37"/>
      <c r="I86" s="30" t="s">
        <v>31</v>
      </c>
      <c r="J86" s="33" t="str">
        <f>E23</f>
        <v>Dopravní projektování, spol. s r.o.</v>
      </c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29</v>
      </c>
      <c r="D87" s="37"/>
      <c r="E87" s="37"/>
      <c r="F87" s="28" t="str">
        <f>IF(E20="","",E20)</f>
        <v>Vyplň údaj</v>
      </c>
      <c r="G87" s="37"/>
      <c r="H87" s="37"/>
      <c r="I87" s="30" t="s">
        <v>36</v>
      </c>
      <c r="J87" s="33" t="str">
        <f>E26</f>
        <v>Ing. Ondřej Brozda</v>
      </c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0.3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11" customFormat="1" ht="29.25" customHeight="1">
      <c r="A89" s="152"/>
      <c r="B89" s="153"/>
      <c r="C89" s="154" t="s">
        <v>129</v>
      </c>
      <c r="D89" s="155" t="s">
        <v>59</v>
      </c>
      <c r="E89" s="155" t="s">
        <v>55</v>
      </c>
      <c r="F89" s="155" t="s">
        <v>56</v>
      </c>
      <c r="G89" s="155" t="s">
        <v>130</v>
      </c>
      <c r="H89" s="155" t="s">
        <v>131</v>
      </c>
      <c r="I89" s="155" t="s">
        <v>132</v>
      </c>
      <c r="J89" s="155" t="s">
        <v>113</v>
      </c>
      <c r="K89" s="156" t="s">
        <v>133</v>
      </c>
      <c r="L89" s="157"/>
      <c r="M89" s="69" t="s">
        <v>19</v>
      </c>
      <c r="N89" s="70" t="s">
        <v>44</v>
      </c>
      <c r="O89" s="70" t="s">
        <v>134</v>
      </c>
      <c r="P89" s="70" t="s">
        <v>135</v>
      </c>
      <c r="Q89" s="70" t="s">
        <v>136</v>
      </c>
      <c r="R89" s="70" t="s">
        <v>137</v>
      </c>
      <c r="S89" s="70" t="s">
        <v>138</v>
      </c>
      <c r="T89" s="71" t="s">
        <v>139</v>
      </c>
      <c r="U89" s="152"/>
      <c r="V89" s="152"/>
      <c r="W89" s="152"/>
      <c r="X89" s="152"/>
      <c r="Y89" s="152"/>
      <c r="Z89" s="152"/>
      <c r="AA89" s="152"/>
      <c r="AB89" s="152"/>
      <c r="AC89" s="152"/>
      <c r="AD89" s="152"/>
      <c r="AE89" s="152"/>
    </row>
    <row r="90" spans="1:65" s="2" customFormat="1" ht="22.9" customHeight="1">
      <c r="A90" s="35"/>
      <c r="B90" s="36"/>
      <c r="C90" s="76" t="s">
        <v>140</v>
      </c>
      <c r="D90" s="37"/>
      <c r="E90" s="37"/>
      <c r="F90" s="37"/>
      <c r="G90" s="37"/>
      <c r="H90" s="37"/>
      <c r="I90" s="37"/>
      <c r="J90" s="158">
        <f>BK90</f>
        <v>0</v>
      </c>
      <c r="K90" s="37"/>
      <c r="L90" s="40"/>
      <c r="M90" s="72"/>
      <c r="N90" s="159"/>
      <c r="O90" s="73"/>
      <c r="P90" s="160">
        <f>P91</f>
        <v>0</v>
      </c>
      <c r="Q90" s="73"/>
      <c r="R90" s="160">
        <f>R91</f>
        <v>0</v>
      </c>
      <c r="S90" s="73"/>
      <c r="T90" s="161">
        <f>T91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73</v>
      </c>
      <c r="AU90" s="18" t="s">
        <v>114</v>
      </c>
      <c r="BK90" s="162">
        <f>BK91</f>
        <v>0</v>
      </c>
    </row>
    <row r="91" spans="1:65" s="12" customFormat="1" ht="25.9" customHeight="1">
      <c r="B91" s="163"/>
      <c r="C91" s="164"/>
      <c r="D91" s="165" t="s">
        <v>73</v>
      </c>
      <c r="E91" s="166" t="s">
        <v>101</v>
      </c>
      <c r="F91" s="166" t="s">
        <v>102</v>
      </c>
      <c r="G91" s="164"/>
      <c r="H91" s="164"/>
      <c r="I91" s="167"/>
      <c r="J91" s="168">
        <f>BK91</f>
        <v>0</v>
      </c>
      <c r="K91" s="164"/>
      <c r="L91" s="169"/>
      <c r="M91" s="170"/>
      <c r="N91" s="171"/>
      <c r="O91" s="171"/>
      <c r="P91" s="172">
        <f>P92+SUM(P93:P96)+P123+P159+P167</f>
        <v>0</v>
      </c>
      <c r="Q91" s="171"/>
      <c r="R91" s="172">
        <f>R92+SUM(R93:R96)+R123+R159+R167</f>
        <v>0</v>
      </c>
      <c r="S91" s="171"/>
      <c r="T91" s="173">
        <f>T92+SUM(T93:T96)+T123+T159+T167</f>
        <v>0</v>
      </c>
      <c r="AR91" s="174" t="s">
        <v>176</v>
      </c>
      <c r="AT91" s="175" t="s">
        <v>73</v>
      </c>
      <c r="AU91" s="175" t="s">
        <v>74</v>
      </c>
      <c r="AY91" s="174" t="s">
        <v>143</v>
      </c>
      <c r="BK91" s="176">
        <f>BK92+SUM(BK93:BK96)+BK123+BK159+BK167</f>
        <v>0</v>
      </c>
    </row>
    <row r="92" spans="1:65" s="2" customFormat="1" ht="24.2" customHeight="1">
      <c r="A92" s="35"/>
      <c r="B92" s="36"/>
      <c r="C92" s="179" t="s">
        <v>81</v>
      </c>
      <c r="D92" s="179" t="s">
        <v>145</v>
      </c>
      <c r="E92" s="180" t="s">
        <v>940</v>
      </c>
      <c r="F92" s="181" t="s">
        <v>941</v>
      </c>
      <c r="G92" s="182" t="s">
        <v>179</v>
      </c>
      <c r="H92" s="183">
        <v>200</v>
      </c>
      <c r="I92" s="184"/>
      <c r="J92" s="185">
        <f>ROUND(I92*H92,2)</f>
        <v>0</v>
      </c>
      <c r="K92" s="181" t="s">
        <v>19</v>
      </c>
      <c r="L92" s="40"/>
      <c r="M92" s="186" t="s">
        <v>19</v>
      </c>
      <c r="N92" s="187" t="s">
        <v>45</v>
      </c>
      <c r="O92" s="65"/>
      <c r="P92" s="188">
        <f>O92*H92</f>
        <v>0</v>
      </c>
      <c r="Q92" s="188">
        <v>0</v>
      </c>
      <c r="R92" s="188">
        <f>Q92*H92</f>
        <v>0</v>
      </c>
      <c r="S92" s="188">
        <v>0</v>
      </c>
      <c r="T92" s="189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0" t="s">
        <v>942</v>
      </c>
      <c r="AT92" s="190" t="s">
        <v>145</v>
      </c>
      <c r="AU92" s="190" t="s">
        <v>81</v>
      </c>
      <c r="AY92" s="18" t="s">
        <v>143</v>
      </c>
      <c r="BE92" s="191">
        <f>IF(N92="základní",J92,0)</f>
        <v>0</v>
      </c>
      <c r="BF92" s="191">
        <f>IF(N92="snížená",J92,0)</f>
        <v>0</v>
      </c>
      <c r="BG92" s="191">
        <f>IF(N92="zákl. přenesená",J92,0)</f>
        <v>0</v>
      </c>
      <c r="BH92" s="191">
        <f>IF(N92="sníž. přenesená",J92,0)</f>
        <v>0</v>
      </c>
      <c r="BI92" s="191">
        <f>IF(N92="nulová",J92,0)</f>
        <v>0</v>
      </c>
      <c r="BJ92" s="18" t="s">
        <v>81</v>
      </c>
      <c r="BK92" s="191">
        <f>ROUND(I92*H92,2)</f>
        <v>0</v>
      </c>
      <c r="BL92" s="18" t="s">
        <v>942</v>
      </c>
      <c r="BM92" s="190" t="s">
        <v>943</v>
      </c>
    </row>
    <row r="93" spans="1:65" s="2" customFormat="1" ht="58.5">
      <c r="A93" s="35"/>
      <c r="B93" s="36"/>
      <c r="C93" s="37"/>
      <c r="D93" s="192" t="s">
        <v>152</v>
      </c>
      <c r="E93" s="37"/>
      <c r="F93" s="193" t="s">
        <v>944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152</v>
      </c>
      <c r="AU93" s="18" t="s">
        <v>81</v>
      </c>
    </row>
    <row r="94" spans="1:65" s="13" customFormat="1" ht="11.25">
      <c r="B94" s="199"/>
      <c r="C94" s="200"/>
      <c r="D94" s="192" t="s">
        <v>168</v>
      </c>
      <c r="E94" s="201" t="s">
        <v>19</v>
      </c>
      <c r="F94" s="202" t="s">
        <v>945</v>
      </c>
      <c r="G94" s="200"/>
      <c r="H94" s="203">
        <v>200</v>
      </c>
      <c r="I94" s="204"/>
      <c r="J94" s="200"/>
      <c r="K94" s="200"/>
      <c r="L94" s="205"/>
      <c r="M94" s="206"/>
      <c r="N94" s="207"/>
      <c r="O94" s="207"/>
      <c r="P94" s="207"/>
      <c r="Q94" s="207"/>
      <c r="R94" s="207"/>
      <c r="S94" s="207"/>
      <c r="T94" s="208"/>
      <c r="AT94" s="209" t="s">
        <v>168</v>
      </c>
      <c r="AU94" s="209" t="s">
        <v>81</v>
      </c>
      <c r="AV94" s="13" t="s">
        <v>83</v>
      </c>
      <c r="AW94" s="13" t="s">
        <v>35</v>
      </c>
      <c r="AX94" s="13" t="s">
        <v>74</v>
      </c>
      <c r="AY94" s="209" t="s">
        <v>143</v>
      </c>
    </row>
    <row r="95" spans="1:65" s="14" customFormat="1" ht="11.25">
      <c r="B95" s="211"/>
      <c r="C95" s="212"/>
      <c r="D95" s="192" t="s">
        <v>168</v>
      </c>
      <c r="E95" s="213" t="s">
        <v>19</v>
      </c>
      <c r="F95" s="214" t="s">
        <v>192</v>
      </c>
      <c r="G95" s="212"/>
      <c r="H95" s="215">
        <v>200</v>
      </c>
      <c r="I95" s="216"/>
      <c r="J95" s="212"/>
      <c r="K95" s="212"/>
      <c r="L95" s="217"/>
      <c r="M95" s="218"/>
      <c r="N95" s="219"/>
      <c r="O95" s="219"/>
      <c r="P95" s="219"/>
      <c r="Q95" s="219"/>
      <c r="R95" s="219"/>
      <c r="S95" s="219"/>
      <c r="T95" s="220"/>
      <c r="AT95" s="221" t="s">
        <v>168</v>
      </c>
      <c r="AU95" s="221" t="s">
        <v>81</v>
      </c>
      <c r="AV95" s="14" t="s">
        <v>150</v>
      </c>
      <c r="AW95" s="14" t="s">
        <v>35</v>
      </c>
      <c r="AX95" s="14" t="s">
        <v>81</v>
      </c>
      <c r="AY95" s="221" t="s">
        <v>143</v>
      </c>
    </row>
    <row r="96" spans="1:65" s="12" customFormat="1" ht="22.9" customHeight="1">
      <c r="B96" s="163"/>
      <c r="C96" s="164"/>
      <c r="D96" s="165" t="s">
        <v>73</v>
      </c>
      <c r="E96" s="177" t="s">
        <v>946</v>
      </c>
      <c r="F96" s="177" t="s">
        <v>947</v>
      </c>
      <c r="G96" s="164"/>
      <c r="H96" s="164"/>
      <c r="I96" s="167"/>
      <c r="J96" s="178">
        <f>BK96</f>
        <v>0</v>
      </c>
      <c r="K96" s="164"/>
      <c r="L96" s="169"/>
      <c r="M96" s="170"/>
      <c r="N96" s="171"/>
      <c r="O96" s="171"/>
      <c r="P96" s="172">
        <f>SUM(P97:P122)</f>
        <v>0</v>
      </c>
      <c r="Q96" s="171"/>
      <c r="R96" s="172">
        <f>SUM(R97:R122)</f>
        <v>0</v>
      </c>
      <c r="S96" s="171"/>
      <c r="T96" s="173">
        <f>SUM(T97:T122)</f>
        <v>0</v>
      </c>
      <c r="AR96" s="174" t="s">
        <v>176</v>
      </c>
      <c r="AT96" s="175" t="s">
        <v>73</v>
      </c>
      <c r="AU96" s="175" t="s">
        <v>81</v>
      </c>
      <c r="AY96" s="174" t="s">
        <v>143</v>
      </c>
      <c r="BK96" s="176">
        <f>SUM(BK97:BK122)</f>
        <v>0</v>
      </c>
    </row>
    <row r="97" spans="1:65" s="2" customFormat="1" ht="16.5" customHeight="1">
      <c r="A97" s="35"/>
      <c r="B97" s="36"/>
      <c r="C97" s="179" t="s">
        <v>83</v>
      </c>
      <c r="D97" s="179" t="s">
        <v>145</v>
      </c>
      <c r="E97" s="180" t="s">
        <v>948</v>
      </c>
      <c r="F97" s="181" t="s">
        <v>949</v>
      </c>
      <c r="G97" s="182" t="s">
        <v>950</v>
      </c>
      <c r="H97" s="183">
        <v>1</v>
      </c>
      <c r="I97" s="184"/>
      <c r="J97" s="185">
        <f>ROUND(I97*H97,2)</f>
        <v>0</v>
      </c>
      <c r="K97" s="181" t="s">
        <v>19</v>
      </c>
      <c r="L97" s="40"/>
      <c r="M97" s="186" t="s">
        <v>19</v>
      </c>
      <c r="N97" s="187" t="s">
        <v>45</v>
      </c>
      <c r="O97" s="65"/>
      <c r="P97" s="188">
        <f>O97*H97</f>
        <v>0</v>
      </c>
      <c r="Q97" s="188">
        <v>0</v>
      </c>
      <c r="R97" s="188">
        <f>Q97*H97</f>
        <v>0</v>
      </c>
      <c r="S97" s="188">
        <v>0</v>
      </c>
      <c r="T97" s="189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0" t="s">
        <v>942</v>
      </c>
      <c r="AT97" s="190" t="s">
        <v>145</v>
      </c>
      <c r="AU97" s="190" t="s">
        <v>83</v>
      </c>
      <c r="AY97" s="18" t="s">
        <v>143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8" t="s">
        <v>81</v>
      </c>
      <c r="BK97" s="191">
        <f>ROUND(I97*H97,2)</f>
        <v>0</v>
      </c>
      <c r="BL97" s="18" t="s">
        <v>942</v>
      </c>
      <c r="BM97" s="190" t="s">
        <v>951</v>
      </c>
    </row>
    <row r="98" spans="1:65" s="2" customFormat="1" ht="11.25">
      <c r="A98" s="35"/>
      <c r="B98" s="36"/>
      <c r="C98" s="37"/>
      <c r="D98" s="192" t="s">
        <v>152</v>
      </c>
      <c r="E98" s="37"/>
      <c r="F98" s="193" t="s">
        <v>949</v>
      </c>
      <c r="G98" s="37"/>
      <c r="H98" s="37"/>
      <c r="I98" s="194"/>
      <c r="J98" s="37"/>
      <c r="K98" s="37"/>
      <c r="L98" s="40"/>
      <c r="M98" s="195"/>
      <c r="N98" s="196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152</v>
      </c>
      <c r="AU98" s="18" t="s">
        <v>83</v>
      </c>
    </row>
    <row r="99" spans="1:65" s="2" customFormat="1" ht="39">
      <c r="A99" s="35"/>
      <c r="B99" s="36"/>
      <c r="C99" s="37"/>
      <c r="D99" s="192" t="s">
        <v>183</v>
      </c>
      <c r="E99" s="37"/>
      <c r="F99" s="210" t="s">
        <v>952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183</v>
      </c>
      <c r="AU99" s="18" t="s">
        <v>83</v>
      </c>
    </row>
    <row r="100" spans="1:65" s="2" customFormat="1" ht="16.5" customHeight="1">
      <c r="A100" s="35"/>
      <c r="B100" s="36"/>
      <c r="C100" s="179" t="s">
        <v>161</v>
      </c>
      <c r="D100" s="179" t="s">
        <v>145</v>
      </c>
      <c r="E100" s="180" t="s">
        <v>953</v>
      </c>
      <c r="F100" s="181" t="s">
        <v>949</v>
      </c>
      <c r="G100" s="182" t="s">
        <v>950</v>
      </c>
      <c r="H100" s="183">
        <v>3</v>
      </c>
      <c r="I100" s="184"/>
      <c r="J100" s="185">
        <f>ROUND(I100*H100,2)</f>
        <v>0</v>
      </c>
      <c r="K100" s="181" t="s">
        <v>19</v>
      </c>
      <c r="L100" s="40"/>
      <c r="M100" s="186" t="s">
        <v>19</v>
      </c>
      <c r="N100" s="187" t="s">
        <v>45</v>
      </c>
      <c r="O100" s="65"/>
      <c r="P100" s="188">
        <f>O100*H100</f>
        <v>0</v>
      </c>
      <c r="Q100" s="188">
        <v>0</v>
      </c>
      <c r="R100" s="188">
        <f>Q100*H100</f>
        <v>0</v>
      </c>
      <c r="S100" s="188">
        <v>0</v>
      </c>
      <c r="T100" s="189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0" t="s">
        <v>942</v>
      </c>
      <c r="AT100" s="190" t="s">
        <v>145</v>
      </c>
      <c r="AU100" s="190" t="s">
        <v>83</v>
      </c>
      <c r="AY100" s="18" t="s">
        <v>143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8" t="s">
        <v>81</v>
      </c>
      <c r="BK100" s="191">
        <f>ROUND(I100*H100,2)</f>
        <v>0</v>
      </c>
      <c r="BL100" s="18" t="s">
        <v>942</v>
      </c>
      <c r="BM100" s="190" t="s">
        <v>954</v>
      </c>
    </row>
    <row r="101" spans="1:65" s="2" customFormat="1" ht="11.25">
      <c r="A101" s="35"/>
      <c r="B101" s="36"/>
      <c r="C101" s="37"/>
      <c r="D101" s="192" t="s">
        <v>152</v>
      </c>
      <c r="E101" s="37"/>
      <c r="F101" s="193" t="s">
        <v>949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152</v>
      </c>
      <c r="AU101" s="18" t="s">
        <v>83</v>
      </c>
    </row>
    <row r="102" spans="1:65" s="2" customFormat="1" ht="39">
      <c r="A102" s="35"/>
      <c r="B102" s="36"/>
      <c r="C102" s="37"/>
      <c r="D102" s="192" t="s">
        <v>183</v>
      </c>
      <c r="E102" s="37"/>
      <c r="F102" s="210" t="s">
        <v>955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183</v>
      </c>
      <c r="AU102" s="18" t="s">
        <v>83</v>
      </c>
    </row>
    <row r="103" spans="1:65" s="13" customFormat="1" ht="11.25">
      <c r="B103" s="199"/>
      <c r="C103" s="200"/>
      <c r="D103" s="192" t="s">
        <v>168</v>
      </c>
      <c r="E103" s="201" t="s">
        <v>19</v>
      </c>
      <c r="F103" s="202" t="s">
        <v>956</v>
      </c>
      <c r="G103" s="200"/>
      <c r="H103" s="203">
        <v>1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168</v>
      </c>
      <c r="AU103" s="209" t="s">
        <v>83</v>
      </c>
      <c r="AV103" s="13" t="s">
        <v>83</v>
      </c>
      <c r="AW103" s="13" t="s">
        <v>35</v>
      </c>
      <c r="AX103" s="13" t="s">
        <v>74</v>
      </c>
      <c r="AY103" s="209" t="s">
        <v>143</v>
      </c>
    </row>
    <row r="104" spans="1:65" s="13" customFormat="1" ht="11.25">
      <c r="B104" s="199"/>
      <c r="C104" s="200"/>
      <c r="D104" s="192" t="s">
        <v>168</v>
      </c>
      <c r="E104" s="201" t="s">
        <v>19</v>
      </c>
      <c r="F104" s="202" t="s">
        <v>957</v>
      </c>
      <c r="G104" s="200"/>
      <c r="H104" s="203">
        <v>2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168</v>
      </c>
      <c r="AU104" s="209" t="s">
        <v>83</v>
      </c>
      <c r="AV104" s="13" t="s">
        <v>83</v>
      </c>
      <c r="AW104" s="13" t="s">
        <v>35</v>
      </c>
      <c r="AX104" s="13" t="s">
        <v>74</v>
      </c>
      <c r="AY104" s="209" t="s">
        <v>143</v>
      </c>
    </row>
    <row r="105" spans="1:65" s="14" customFormat="1" ht="11.25">
      <c r="B105" s="211"/>
      <c r="C105" s="212"/>
      <c r="D105" s="192" t="s">
        <v>168</v>
      </c>
      <c r="E105" s="213" t="s">
        <v>19</v>
      </c>
      <c r="F105" s="214" t="s">
        <v>192</v>
      </c>
      <c r="G105" s="212"/>
      <c r="H105" s="215">
        <v>3</v>
      </c>
      <c r="I105" s="216"/>
      <c r="J105" s="212"/>
      <c r="K105" s="212"/>
      <c r="L105" s="217"/>
      <c r="M105" s="218"/>
      <c r="N105" s="219"/>
      <c r="O105" s="219"/>
      <c r="P105" s="219"/>
      <c r="Q105" s="219"/>
      <c r="R105" s="219"/>
      <c r="S105" s="219"/>
      <c r="T105" s="220"/>
      <c r="AT105" s="221" t="s">
        <v>168</v>
      </c>
      <c r="AU105" s="221" t="s">
        <v>83</v>
      </c>
      <c r="AV105" s="14" t="s">
        <v>150</v>
      </c>
      <c r="AW105" s="14" t="s">
        <v>35</v>
      </c>
      <c r="AX105" s="14" t="s">
        <v>81</v>
      </c>
      <c r="AY105" s="221" t="s">
        <v>143</v>
      </c>
    </row>
    <row r="106" spans="1:65" s="2" customFormat="1" ht="16.5" customHeight="1">
      <c r="A106" s="35"/>
      <c r="B106" s="36"/>
      <c r="C106" s="179" t="s">
        <v>150</v>
      </c>
      <c r="D106" s="179" t="s">
        <v>145</v>
      </c>
      <c r="E106" s="180" t="s">
        <v>958</v>
      </c>
      <c r="F106" s="181" t="s">
        <v>959</v>
      </c>
      <c r="G106" s="182" t="s">
        <v>950</v>
      </c>
      <c r="H106" s="183">
        <v>1</v>
      </c>
      <c r="I106" s="184"/>
      <c r="J106" s="185">
        <f>ROUND(I106*H106,2)</f>
        <v>0</v>
      </c>
      <c r="K106" s="181" t="s">
        <v>149</v>
      </c>
      <c r="L106" s="40"/>
      <c r="M106" s="186" t="s">
        <v>19</v>
      </c>
      <c r="N106" s="187" t="s">
        <v>45</v>
      </c>
      <c r="O106" s="65"/>
      <c r="P106" s="188">
        <f>O106*H106</f>
        <v>0</v>
      </c>
      <c r="Q106" s="188">
        <v>0</v>
      </c>
      <c r="R106" s="188">
        <f>Q106*H106</f>
        <v>0</v>
      </c>
      <c r="S106" s="188">
        <v>0</v>
      </c>
      <c r="T106" s="189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0" t="s">
        <v>942</v>
      </c>
      <c r="AT106" s="190" t="s">
        <v>145</v>
      </c>
      <c r="AU106" s="190" t="s">
        <v>83</v>
      </c>
      <c r="AY106" s="18" t="s">
        <v>143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8" t="s">
        <v>81</v>
      </c>
      <c r="BK106" s="191">
        <f>ROUND(I106*H106,2)</f>
        <v>0</v>
      </c>
      <c r="BL106" s="18" t="s">
        <v>942</v>
      </c>
      <c r="BM106" s="190" t="s">
        <v>960</v>
      </c>
    </row>
    <row r="107" spans="1:65" s="2" customFormat="1" ht="11.25">
      <c r="A107" s="35"/>
      <c r="B107" s="36"/>
      <c r="C107" s="37"/>
      <c r="D107" s="192" t="s">
        <v>152</v>
      </c>
      <c r="E107" s="37"/>
      <c r="F107" s="193" t="s">
        <v>959</v>
      </c>
      <c r="G107" s="37"/>
      <c r="H107" s="37"/>
      <c r="I107" s="194"/>
      <c r="J107" s="37"/>
      <c r="K107" s="37"/>
      <c r="L107" s="40"/>
      <c r="M107" s="195"/>
      <c r="N107" s="196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152</v>
      </c>
      <c r="AU107" s="18" t="s">
        <v>83</v>
      </c>
    </row>
    <row r="108" spans="1:65" s="2" customFormat="1" ht="11.25">
      <c r="A108" s="35"/>
      <c r="B108" s="36"/>
      <c r="C108" s="37"/>
      <c r="D108" s="197" t="s">
        <v>154</v>
      </c>
      <c r="E108" s="37"/>
      <c r="F108" s="198" t="s">
        <v>961</v>
      </c>
      <c r="G108" s="37"/>
      <c r="H108" s="37"/>
      <c r="I108" s="194"/>
      <c r="J108" s="37"/>
      <c r="K108" s="37"/>
      <c r="L108" s="40"/>
      <c r="M108" s="195"/>
      <c r="N108" s="19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154</v>
      </c>
      <c r="AU108" s="18" t="s">
        <v>83</v>
      </c>
    </row>
    <row r="109" spans="1:65" s="2" customFormat="1" ht="19.5">
      <c r="A109" s="35"/>
      <c r="B109" s="36"/>
      <c r="C109" s="37"/>
      <c r="D109" s="192" t="s">
        <v>183</v>
      </c>
      <c r="E109" s="37"/>
      <c r="F109" s="210" t="s">
        <v>962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183</v>
      </c>
      <c r="AU109" s="18" t="s">
        <v>83</v>
      </c>
    </row>
    <row r="110" spans="1:65" s="2" customFormat="1" ht="16.5" customHeight="1">
      <c r="A110" s="35"/>
      <c r="B110" s="36"/>
      <c r="C110" s="179" t="s">
        <v>176</v>
      </c>
      <c r="D110" s="179" t="s">
        <v>145</v>
      </c>
      <c r="E110" s="180" t="s">
        <v>963</v>
      </c>
      <c r="F110" s="181" t="s">
        <v>964</v>
      </c>
      <c r="G110" s="182" t="s">
        <v>950</v>
      </c>
      <c r="H110" s="183">
        <v>1</v>
      </c>
      <c r="I110" s="184"/>
      <c r="J110" s="185">
        <f>ROUND(I110*H110,2)</f>
        <v>0</v>
      </c>
      <c r="K110" s="181" t="s">
        <v>149</v>
      </c>
      <c r="L110" s="40"/>
      <c r="M110" s="186" t="s">
        <v>19</v>
      </c>
      <c r="N110" s="187" t="s">
        <v>45</v>
      </c>
      <c r="O110" s="65"/>
      <c r="P110" s="188">
        <f>O110*H110</f>
        <v>0</v>
      </c>
      <c r="Q110" s="188">
        <v>0</v>
      </c>
      <c r="R110" s="188">
        <f>Q110*H110</f>
        <v>0</v>
      </c>
      <c r="S110" s="188">
        <v>0</v>
      </c>
      <c r="T110" s="189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0" t="s">
        <v>942</v>
      </c>
      <c r="AT110" s="190" t="s">
        <v>145</v>
      </c>
      <c r="AU110" s="190" t="s">
        <v>83</v>
      </c>
      <c r="AY110" s="18" t="s">
        <v>143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8" t="s">
        <v>81</v>
      </c>
      <c r="BK110" s="191">
        <f>ROUND(I110*H110,2)</f>
        <v>0</v>
      </c>
      <c r="BL110" s="18" t="s">
        <v>942</v>
      </c>
      <c r="BM110" s="190" t="s">
        <v>965</v>
      </c>
    </row>
    <row r="111" spans="1:65" s="2" customFormat="1" ht="11.25">
      <c r="A111" s="35"/>
      <c r="B111" s="36"/>
      <c r="C111" s="37"/>
      <c r="D111" s="192" t="s">
        <v>152</v>
      </c>
      <c r="E111" s="37"/>
      <c r="F111" s="193" t="s">
        <v>964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152</v>
      </c>
      <c r="AU111" s="18" t="s">
        <v>83</v>
      </c>
    </row>
    <row r="112" spans="1:65" s="2" customFormat="1" ht="11.25">
      <c r="A112" s="35"/>
      <c r="B112" s="36"/>
      <c r="C112" s="37"/>
      <c r="D112" s="197" t="s">
        <v>154</v>
      </c>
      <c r="E112" s="37"/>
      <c r="F112" s="198" t="s">
        <v>966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154</v>
      </c>
      <c r="AU112" s="18" t="s">
        <v>83</v>
      </c>
    </row>
    <row r="113" spans="1:65" s="2" customFormat="1" ht="29.25">
      <c r="A113" s="35"/>
      <c r="B113" s="36"/>
      <c r="C113" s="37"/>
      <c r="D113" s="192" t="s">
        <v>183</v>
      </c>
      <c r="E113" s="37"/>
      <c r="F113" s="210" t="s">
        <v>967</v>
      </c>
      <c r="G113" s="37"/>
      <c r="H113" s="37"/>
      <c r="I113" s="194"/>
      <c r="J113" s="37"/>
      <c r="K113" s="37"/>
      <c r="L113" s="40"/>
      <c r="M113" s="195"/>
      <c r="N113" s="19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183</v>
      </c>
      <c r="AU113" s="18" t="s">
        <v>83</v>
      </c>
    </row>
    <row r="114" spans="1:65" s="2" customFormat="1" ht="16.5" customHeight="1">
      <c r="A114" s="35"/>
      <c r="B114" s="36"/>
      <c r="C114" s="179" t="s">
        <v>185</v>
      </c>
      <c r="D114" s="179" t="s">
        <v>145</v>
      </c>
      <c r="E114" s="180" t="s">
        <v>968</v>
      </c>
      <c r="F114" s="181" t="s">
        <v>969</v>
      </c>
      <c r="G114" s="182" t="s">
        <v>950</v>
      </c>
      <c r="H114" s="183">
        <v>1</v>
      </c>
      <c r="I114" s="184"/>
      <c r="J114" s="185">
        <f>ROUND(I114*H114,2)</f>
        <v>0</v>
      </c>
      <c r="K114" s="181" t="s">
        <v>149</v>
      </c>
      <c r="L114" s="40"/>
      <c r="M114" s="186" t="s">
        <v>19</v>
      </c>
      <c r="N114" s="187" t="s">
        <v>45</v>
      </c>
      <c r="O114" s="65"/>
      <c r="P114" s="188">
        <f>O114*H114</f>
        <v>0</v>
      </c>
      <c r="Q114" s="188">
        <v>0</v>
      </c>
      <c r="R114" s="188">
        <f>Q114*H114</f>
        <v>0</v>
      </c>
      <c r="S114" s="188">
        <v>0</v>
      </c>
      <c r="T114" s="189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0" t="s">
        <v>942</v>
      </c>
      <c r="AT114" s="190" t="s">
        <v>145</v>
      </c>
      <c r="AU114" s="190" t="s">
        <v>83</v>
      </c>
      <c r="AY114" s="18" t="s">
        <v>143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8" t="s">
        <v>81</v>
      </c>
      <c r="BK114" s="191">
        <f>ROUND(I114*H114,2)</f>
        <v>0</v>
      </c>
      <c r="BL114" s="18" t="s">
        <v>942</v>
      </c>
      <c r="BM114" s="190" t="s">
        <v>970</v>
      </c>
    </row>
    <row r="115" spans="1:65" s="2" customFormat="1" ht="11.25">
      <c r="A115" s="35"/>
      <c r="B115" s="36"/>
      <c r="C115" s="37"/>
      <c r="D115" s="192" t="s">
        <v>152</v>
      </c>
      <c r="E115" s="37"/>
      <c r="F115" s="193" t="s">
        <v>969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152</v>
      </c>
      <c r="AU115" s="18" t="s">
        <v>83</v>
      </c>
    </row>
    <row r="116" spans="1:65" s="2" customFormat="1" ht="11.25">
      <c r="A116" s="35"/>
      <c r="B116" s="36"/>
      <c r="C116" s="37"/>
      <c r="D116" s="197" t="s">
        <v>154</v>
      </c>
      <c r="E116" s="37"/>
      <c r="F116" s="198" t="s">
        <v>971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154</v>
      </c>
      <c r="AU116" s="18" t="s">
        <v>83</v>
      </c>
    </row>
    <row r="117" spans="1:65" s="2" customFormat="1" ht="39">
      <c r="A117" s="35"/>
      <c r="B117" s="36"/>
      <c r="C117" s="37"/>
      <c r="D117" s="192" t="s">
        <v>183</v>
      </c>
      <c r="E117" s="37"/>
      <c r="F117" s="210" t="s">
        <v>972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183</v>
      </c>
      <c r="AU117" s="18" t="s">
        <v>83</v>
      </c>
    </row>
    <row r="118" spans="1:65" s="2" customFormat="1" ht="16.5" customHeight="1">
      <c r="A118" s="35"/>
      <c r="B118" s="36"/>
      <c r="C118" s="179" t="s">
        <v>193</v>
      </c>
      <c r="D118" s="179" t="s">
        <v>145</v>
      </c>
      <c r="E118" s="180" t="s">
        <v>973</v>
      </c>
      <c r="F118" s="181" t="s">
        <v>974</v>
      </c>
      <c r="G118" s="182" t="s">
        <v>950</v>
      </c>
      <c r="H118" s="183">
        <v>2</v>
      </c>
      <c r="I118" s="184"/>
      <c r="J118" s="185">
        <f>ROUND(I118*H118,2)</f>
        <v>0</v>
      </c>
      <c r="K118" s="181" t="s">
        <v>19</v>
      </c>
      <c r="L118" s="40"/>
      <c r="M118" s="186" t="s">
        <v>19</v>
      </c>
      <c r="N118" s="187" t="s">
        <v>45</v>
      </c>
      <c r="O118" s="65"/>
      <c r="P118" s="188">
        <f>O118*H118</f>
        <v>0</v>
      </c>
      <c r="Q118" s="188">
        <v>0</v>
      </c>
      <c r="R118" s="188">
        <f>Q118*H118</f>
        <v>0</v>
      </c>
      <c r="S118" s="188">
        <v>0</v>
      </c>
      <c r="T118" s="18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0" t="s">
        <v>942</v>
      </c>
      <c r="AT118" s="190" t="s">
        <v>145</v>
      </c>
      <c r="AU118" s="190" t="s">
        <v>83</v>
      </c>
      <c r="AY118" s="18" t="s">
        <v>143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8" t="s">
        <v>81</v>
      </c>
      <c r="BK118" s="191">
        <f>ROUND(I118*H118,2)</f>
        <v>0</v>
      </c>
      <c r="BL118" s="18" t="s">
        <v>942</v>
      </c>
      <c r="BM118" s="190" t="s">
        <v>975</v>
      </c>
    </row>
    <row r="119" spans="1:65" s="2" customFormat="1" ht="11.25">
      <c r="A119" s="35"/>
      <c r="B119" s="36"/>
      <c r="C119" s="37"/>
      <c r="D119" s="192" t="s">
        <v>152</v>
      </c>
      <c r="E119" s="37"/>
      <c r="F119" s="193" t="s">
        <v>976</v>
      </c>
      <c r="G119" s="37"/>
      <c r="H119" s="37"/>
      <c r="I119" s="194"/>
      <c r="J119" s="37"/>
      <c r="K119" s="37"/>
      <c r="L119" s="40"/>
      <c r="M119" s="195"/>
      <c r="N119" s="196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152</v>
      </c>
      <c r="AU119" s="18" t="s">
        <v>83</v>
      </c>
    </row>
    <row r="120" spans="1:65" s="13" customFormat="1" ht="11.25">
      <c r="B120" s="199"/>
      <c r="C120" s="200"/>
      <c r="D120" s="192" t="s">
        <v>168</v>
      </c>
      <c r="E120" s="201" t="s">
        <v>19</v>
      </c>
      <c r="F120" s="202" t="s">
        <v>977</v>
      </c>
      <c r="G120" s="200"/>
      <c r="H120" s="203">
        <v>1</v>
      </c>
      <c r="I120" s="204"/>
      <c r="J120" s="200"/>
      <c r="K120" s="200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168</v>
      </c>
      <c r="AU120" s="209" t="s">
        <v>83</v>
      </c>
      <c r="AV120" s="13" t="s">
        <v>83</v>
      </c>
      <c r="AW120" s="13" t="s">
        <v>35</v>
      </c>
      <c r="AX120" s="13" t="s">
        <v>74</v>
      </c>
      <c r="AY120" s="209" t="s">
        <v>143</v>
      </c>
    </row>
    <row r="121" spans="1:65" s="13" customFormat="1" ht="11.25">
      <c r="B121" s="199"/>
      <c r="C121" s="200"/>
      <c r="D121" s="192" t="s">
        <v>168</v>
      </c>
      <c r="E121" s="201" t="s">
        <v>19</v>
      </c>
      <c r="F121" s="202" t="s">
        <v>978</v>
      </c>
      <c r="G121" s="200"/>
      <c r="H121" s="203">
        <v>1</v>
      </c>
      <c r="I121" s="204"/>
      <c r="J121" s="200"/>
      <c r="K121" s="200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168</v>
      </c>
      <c r="AU121" s="209" t="s">
        <v>83</v>
      </c>
      <c r="AV121" s="13" t="s">
        <v>83</v>
      </c>
      <c r="AW121" s="13" t="s">
        <v>35</v>
      </c>
      <c r="AX121" s="13" t="s">
        <v>74</v>
      </c>
      <c r="AY121" s="209" t="s">
        <v>143</v>
      </c>
    </row>
    <row r="122" spans="1:65" s="14" customFormat="1" ht="11.25">
      <c r="B122" s="211"/>
      <c r="C122" s="212"/>
      <c r="D122" s="192" t="s">
        <v>168</v>
      </c>
      <c r="E122" s="213" t="s">
        <v>19</v>
      </c>
      <c r="F122" s="214" t="s">
        <v>192</v>
      </c>
      <c r="G122" s="212"/>
      <c r="H122" s="215">
        <v>2</v>
      </c>
      <c r="I122" s="216"/>
      <c r="J122" s="212"/>
      <c r="K122" s="212"/>
      <c r="L122" s="217"/>
      <c r="M122" s="218"/>
      <c r="N122" s="219"/>
      <c r="O122" s="219"/>
      <c r="P122" s="219"/>
      <c r="Q122" s="219"/>
      <c r="R122" s="219"/>
      <c r="S122" s="219"/>
      <c r="T122" s="220"/>
      <c r="AT122" s="221" t="s">
        <v>168</v>
      </c>
      <c r="AU122" s="221" t="s">
        <v>83</v>
      </c>
      <c r="AV122" s="14" t="s">
        <v>150</v>
      </c>
      <c r="AW122" s="14" t="s">
        <v>35</v>
      </c>
      <c r="AX122" s="14" t="s">
        <v>81</v>
      </c>
      <c r="AY122" s="221" t="s">
        <v>143</v>
      </c>
    </row>
    <row r="123" spans="1:65" s="12" customFormat="1" ht="22.9" customHeight="1">
      <c r="B123" s="163"/>
      <c r="C123" s="164"/>
      <c r="D123" s="165" t="s">
        <v>73</v>
      </c>
      <c r="E123" s="177" t="s">
        <v>979</v>
      </c>
      <c r="F123" s="177" t="s">
        <v>980</v>
      </c>
      <c r="G123" s="164"/>
      <c r="H123" s="164"/>
      <c r="I123" s="167"/>
      <c r="J123" s="178">
        <f>BK123</f>
        <v>0</v>
      </c>
      <c r="K123" s="164"/>
      <c r="L123" s="169"/>
      <c r="M123" s="170"/>
      <c r="N123" s="171"/>
      <c r="O123" s="171"/>
      <c r="P123" s="172">
        <f>SUM(P124:P158)</f>
        <v>0</v>
      </c>
      <c r="Q123" s="171"/>
      <c r="R123" s="172">
        <f>SUM(R124:R158)</f>
        <v>0</v>
      </c>
      <c r="S123" s="171"/>
      <c r="T123" s="173">
        <f>SUM(T124:T158)</f>
        <v>0</v>
      </c>
      <c r="AR123" s="174" t="s">
        <v>176</v>
      </c>
      <c r="AT123" s="175" t="s">
        <v>73</v>
      </c>
      <c r="AU123" s="175" t="s">
        <v>81</v>
      </c>
      <c r="AY123" s="174" t="s">
        <v>143</v>
      </c>
      <c r="BK123" s="176">
        <f>SUM(BK124:BK158)</f>
        <v>0</v>
      </c>
    </row>
    <row r="124" spans="1:65" s="2" customFormat="1" ht="16.5" customHeight="1">
      <c r="A124" s="35"/>
      <c r="B124" s="36"/>
      <c r="C124" s="179" t="s">
        <v>201</v>
      </c>
      <c r="D124" s="179" t="s">
        <v>145</v>
      </c>
      <c r="E124" s="180" t="s">
        <v>981</v>
      </c>
      <c r="F124" s="181" t="s">
        <v>980</v>
      </c>
      <c r="G124" s="182" t="s">
        <v>982</v>
      </c>
      <c r="H124" s="249"/>
      <c r="I124" s="184"/>
      <c r="J124" s="185">
        <f>ROUND(I124*H124,2)</f>
        <v>0</v>
      </c>
      <c r="K124" s="181" t="s">
        <v>19</v>
      </c>
      <c r="L124" s="40"/>
      <c r="M124" s="186" t="s">
        <v>19</v>
      </c>
      <c r="N124" s="187" t="s">
        <v>45</v>
      </c>
      <c r="O124" s="65"/>
      <c r="P124" s="188">
        <f>O124*H124</f>
        <v>0</v>
      </c>
      <c r="Q124" s="188">
        <v>0</v>
      </c>
      <c r="R124" s="188">
        <f>Q124*H124</f>
        <v>0</v>
      </c>
      <c r="S124" s="188">
        <v>0</v>
      </c>
      <c r="T124" s="18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0" t="s">
        <v>150</v>
      </c>
      <c r="AT124" s="190" t="s">
        <v>145</v>
      </c>
      <c r="AU124" s="190" t="s">
        <v>83</v>
      </c>
      <c r="AY124" s="18" t="s">
        <v>143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8" t="s">
        <v>81</v>
      </c>
      <c r="BK124" s="191">
        <f>ROUND(I124*H124,2)</f>
        <v>0</v>
      </c>
      <c r="BL124" s="18" t="s">
        <v>150</v>
      </c>
      <c r="BM124" s="190" t="s">
        <v>983</v>
      </c>
    </row>
    <row r="125" spans="1:65" s="2" customFormat="1" ht="11.25">
      <c r="A125" s="35"/>
      <c r="B125" s="36"/>
      <c r="C125" s="37"/>
      <c r="D125" s="192" t="s">
        <v>152</v>
      </c>
      <c r="E125" s="37"/>
      <c r="F125" s="193" t="s">
        <v>980</v>
      </c>
      <c r="G125" s="37"/>
      <c r="H125" s="37"/>
      <c r="I125" s="194"/>
      <c r="J125" s="37"/>
      <c r="K125" s="37"/>
      <c r="L125" s="40"/>
      <c r="M125" s="195"/>
      <c r="N125" s="196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152</v>
      </c>
      <c r="AU125" s="18" t="s">
        <v>83</v>
      </c>
    </row>
    <row r="126" spans="1:65" s="2" customFormat="1" ht="107.25">
      <c r="A126" s="35"/>
      <c r="B126" s="36"/>
      <c r="C126" s="37"/>
      <c r="D126" s="192" t="s">
        <v>183</v>
      </c>
      <c r="E126" s="37"/>
      <c r="F126" s="210" t="s">
        <v>984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183</v>
      </c>
      <c r="AU126" s="18" t="s">
        <v>83</v>
      </c>
    </row>
    <row r="127" spans="1:65" s="2" customFormat="1" ht="16.5" customHeight="1">
      <c r="A127" s="35"/>
      <c r="B127" s="36"/>
      <c r="C127" s="179" t="s">
        <v>208</v>
      </c>
      <c r="D127" s="179" t="s">
        <v>145</v>
      </c>
      <c r="E127" s="180" t="s">
        <v>985</v>
      </c>
      <c r="F127" s="181" t="s">
        <v>986</v>
      </c>
      <c r="G127" s="182" t="s">
        <v>950</v>
      </c>
      <c r="H127" s="183">
        <v>1</v>
      </c>
      <c r="I127" s="184"/>
      <c r="J127" s="185">
        <f>ROUND(I127*H127,2)</f>
        <v>0</v>
      </c>
      <c r="K127" s="181" t="s">
        <v>19</v>
      </c>
      <c r="L127" s="40"/>
      <c r="M127" s="186" t="s">
        <v>19</v>
      </c>
      <c r="N127" s="187" t="s">
        <v>45</v>
      </c>
      <c r="O127" s="65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0" t="s">
        <v>150</v>
      </c>
      <c r="AT127" s="190" t="s">
        <v>145</v>
      </c>
      <c r="AU127" s="190" t="s">
        <v>83</v>
      </c>
      <c r="AY127" s="18" t="s">
        <v>143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8" t="s">
        <v>81</v>
      </c>
      <c r="BK127" s="191">
        <f>ROUND(I127*H127,2)</f>
        <v>0</v>
      </c>
      <c r="BL127" s="18" t="s">
        <v>150</v>
      </c>
      <c r="BM127" s="190" t="s">
        <v>987</v>
      </c>
    </row>
    <row r="128" spans="1:65" s="2" customFormat="1" ht="11.25">
      <c r="A128" s="35"/>
      <c r="B128" s="36"/>
      <c r="C128" s="37"/>
      <c r="D128" s="192" t="s">
        <v>152</v>
      </c>
      <c r="E128" s="37"/>
      <c r="F128" s="193" t="s">
        <v>986</v>
      </c>
      <c r="G128" s="37"/>
      <c r="H128" s="37"/>
      <c r="I128" s="194"/>
      <c r="J128" s="37"/>
      <c r="K128" s="37"/>
      <c r="L128" s="40"/>
      <c r="M128" s="195"/>
      <c r="N128" s="196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152</v>
      </c>
      <c r="AU128" s="18" t="s">
        <v>83</v>
      </c>
    </row>
    <row r="129" spans="1:65" s="2" customFormat="1" ht="39">
      <c r="A129" s="35"/>
      <c r="B129" s="36"/>
      <c r="C129" s="37"/>
      <c r="D129" s="192" t="s">
        <v>183</v>
      </c>
      <c r="E129" s="37"/>
      <c r="F129" s="210" t="s">
        <v>988</v>
      </c>
      <c r="G129" s="37"/>
      <c r="H129" s="37"/>
      <c r="I129" s="194"/>
      <c r="J129" s="37"/>
      <c r="K129" s="37"/>
      <c r="L129" s="40"/>
      <c r="M129" s="195"/>
      <c r="N129" s="196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183</v>
      </c>
      <c r="AU129" s="18" t="s">
        <v>83</v>
      </c>
    </row>
    <row r="130" spans="1:65" s="2" customFormat="1" ht="16.5" customHeight="1">
      <c r="A130" s="35"/>
      <c r="B130" s="36"/>
      <c r="C130" s="179" t="s">
        <v>214</v>
      </c>
      <c r="D130" s="179" t="s">
        <v>145</v>
      </c>
      <c r="E130" s="180" t="s">
        <v>989</v>
      </c>
      <c r="F130" s="181" t="s">
        <v>990</v>
      </c>
      <c r="G130" s="182" t="s">
        <v>164</v>
      </c>
      <c r="H130" s="183">
        <v>192</v>
      </c>
      <c r="I130" s="184"/>
      <c r="J130" s="185">
        <f>ROUND(I130*H130,2)</f>
        <v>0</v>
      </c>
      <c r="K130" s="181" t="s">
        <v>19</v>
      </c>
      <c r="L130" s="40"/>
      <c r="M130" s="186" t="s">
        <v>19</v>
      </c>
      <c r="N130" s="187" t="s">
        <v>45</v>
      </c>
      <c r="O130" s="65"/>
      <c r="P130" s="188">
        <f>O130*H130</f>
        <v>0</v>
      </c>
      <c r="Q130" s="188">
        <v>0</v>
      </c>
      <c r="R130" s="188">
        <f>Q130*H130</f>
        <v>0</v>
      </c>
      <c r="S130" s="188">
        <v>0</v>
      </c>
      <c r="T130" s="18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0" t="s">
        <v>150</v>
      </c>
      <c r="AT130" s="190" t="s">
        <v>145</v>
      </c>
      <c r="AU130" s="190" t="s">
        <v>83</v>
      </c>
      <c r="AY130" s="18" t="s">
        <v>143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8" t="s">
        <v>81</v>
      </c>
      <c r="BK130" s="191">
        <f>ROUND(I130*H130,2)</f>
        <v>0</v>
      </c>
      <c r="BL130" s="18" t="s">
        <v>150</v>
      </c>
      <c r="BM130" s="190" t="s">
        <v>991</v>
      </c>
    </row>
    <row r="131" spans="1:65" s="2" customFormat="1" ht="11.25">
      <c r="A131" s="35"/>
      <c r="B131" s="36"/>
      <c r="C131" s="37"/>
      <c r="D131" s="192" t="s">
        <v>152</v>
      </c>
      <c r="E131" s="37"/>
      <c r="F131" s="193" t="s">
        <v>990</v>
      </c>
      <c r="G131" s="37"/>
      <c r="H131" s="37"/>
      <c r="I131" s="194"/>
      <c r="J131" s="37"/>
      <c r="K131" s="37"/>
      <c r="L131" s="40"/>
      <c r="M131" s="195"/>
      <c r="N131" s="196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152</v>
      </c>
      <c r="AU131" s="18" t="s">
        <v>83</v>
      </c>
    </row>
    <row r="132" spans="1:65" s="13" customFormat="1" ht="11.25">
      <c r="B132" s="199"/>
      <c r="C132" s="200"/>
      <c r="D132" s="192" t="s">
        <v>168</v>
      </c>
      <c r="E132" s="201" t="s">
        <v>19</v>
      </c>
      <c r="F132" s="202" t="s">
        <v>992</v>
      </c>
      <c r="G132" s="200"/>
      <c r="H132" s="203">
        <v>156</v>
      </c>
      <c r="I132" s="204"/>
      <c r="J132" s="200"/>
      <c r="K132" s="200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168</v>
      </c>
      <c r="AU132" s="209" t="s">
        <v>83</v>
      </c>
      <c r="AV132" s="13" t="s">
        <v>83</v>
      </c>
      <c r="AW132" s="13" t="s">
        <v>35</v>
      </c>
      <c r="AX132" s="13" t="s">
        <v>74</v>
      </c>
      <c r="AY132" s="209" t="s">
        <v>143</v>
      </c>
    </row>
    <row r="133" spans="1:65" s="13" customFormat="1" ht="11.25">
      <c r="B133" s="199"/>
      <c r="C133" s="200"/>
      <c r="D133" s="192" t="s">
        <v>168</v>
      </c>
      <c r="E133" s="201" t="s">
        <v>19</v>
      </c>
      <c r="F133" s="202" t="s">
        <v>993</v>
      </c>
      <c r="G133" s="200"/>
      <c r="H133" s="203">
        <v>36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168</v>
      </c>
      <c r="AU133" s="209" t="s">
        <v>83</v>
      </c>
      <c r="AV133" s="13" t="s">
        <v>83</v>
      </c>
      <c r="AW133" s="13" t="s">
        <v>35</v>
      </c>
      <c r="AX133" s="13" t="s">
        <v>74</v>
      </c>
      <c r="AY133" s="209" t="s">
        <v>143</v>
      </c>
    </row>
    <row r="134" spans="1:65" s="14" customFormat="1" ht="11.25">
      <c r="B134" s="211"/>
      <c r="C134" s="212"/>
      <c r="D134" s="192" t="s">
        <v>168</v>
      </c>
      <c r="E134" s="213" t="s">
        <v>19</v>
      </c>
      <c r="F134" s="214" t="s">
        <v>192</v>
      </c>
      <c r="G134" s="212"/>
      <c r="H134" s="215">
        <v>192</v>
      </c>
      <c r="I134" s="216"/>
      <c r="J134" s="212"/>
      <c r="K134" s="212"/>
      <c r="L134" s="217"/>
      <c r="M134" s="218"/>
      <c r="N134" s="219"/>
      <c r="O134" s="219"/>
      <c r="P134" s="219"/>
      <c r="Q134" s="219"/>
      <c r="R134" s="219"/>
      <c r="S134" s="219"/>
      <c r="T134" s="220"/>
      <c r="AT134" s="221" t="s">
        <v>168</v>
      </c>
      <c r="AU134" s="221" t="s">
        <v>83</v>
      </c>
      <c r="AV134" s="14" t="s">
        <v>150</v>
      </c>
      <c r="AW134" s="14" t="s">
        <v>35</v>
      </c>
      <c r="AX134" s="14" t="s">
        <v>81</v>
      </c>
      <c r="AY134" s="221" t="s">
        <v>143</v>
      </c>
    </row>
    <row r="135" spans="1:65" s="2" customFormat="1" ht="16.5" customHeight="1">
      <c r="A135" s="35"/>
      <c r="B135" s="36"/>
      <c r="C135" s="179" t="s">
        <v>221</v>
      </c>
      <c r="D135" s="179" t="s">
        <v>145</v>
      </c>
      <c r="E135" s="180" t="s">
        <v>994</v>
      </c>
      <c r="F135" s="181" t="s">
        <v>995</v>
      </c>
      <c r="G135" s="182" t="s">
        <v>996</v>
      </c>
      <c r="H135" s="183">
        <v>78</v>
      </c>
      <c r="I135" s="184"/>
      <c r="J135" s="185">
        <f>ROUND(I135*H135,2)</f>
        <v>0</v>
      </c>
      <c r="K135" s="181" t="s">
        <v>19</v>
      </c>
      <c r="L135" s="40"/>
      <c r="M135" s="186" t="s">
        <v>19</v>
      </c>
      <c r="N135" s="187" t="s">
        <v>45</v>
      </c>
      <c r="O135" s="65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0" t="s">
        <v>150</v>
      </c>
      <c r="AT135" s="190" t="s">
        <v>145</v>
      </c>
      <c r="AU135" s="190" t="s">
        <v>83</v>
      </c>
      <c r="AY135" s="18" t="s">
        <v>143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81</v>
      </c>
      <c r="BK135" s="191">
        <f>ROUND(I135*H135,2)</f>
        <v>0</v>
      </c>
      <c r="BL135" s="18" t="s">
        <v>150</v>
      </c>
      <c r="BM135" s="190" t="s">
        <v>997</v>
      </c>
    </row>
    <row r="136" spans="1:65" s="2" customFormat="1" ht="11.25">
      <c r="A136" s="35"/>
      <c r="B136" s="36"/>
      <c r="C136" s="37"/>
      <c r="D136" s="192" t="s">
        <v>152</v>
      </c>
      <c r="E136" s="37"/>
      <c r="F136" s="193" t="s">
        <v>995</v>
      </c>
      <c r="G136" s="37"/>
      <c r="H136" s="37"/>
      <c r="I136" s="194"/>
      <c r="J136" s="37"/>
      <c r="K136" s="37"/>
      <c r="L136" s="40"/>
      <c r="M136" s="195"/>
      <c r="N136" s="196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152</v>
      </c>
      <c r="AU136" s="18" t="s">
        <v>83</v>
      </c>
    </row>
    <row r="137" spans="1:65" s="13" customFormat="1" ht="11.25">
      <c r="B137" s="199"/>
      <c r="C137" s="200"/>
      <c r="D137" s="192" t="s">
        <v>168</v>
      </c>
      <c r="E137" s="201" t="s">
        <v>19</v>
      </c>
      <c r="F137" s="202" t="s">
        <v>998</v>
      </c>
      <c r="G137" s="200"/>
      <c r="H137" s="203">
        <v>78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168</v>
      </c>
      <c r="AU137" s="209" t="s">
        <v>83</v>
      </c>
      <c r="AV137" s="13" t="s">
        <v>83</v>
      </c>
      <c r="AW137" s="13" t="s">
        <v>35</v>
      </c>
      <c r="AX137" s="13" t="s">
        <v>74</v>
      </c>
      <c r="AY137" s="209" t="s">
        <v>143</v>
      </c>
    </row>
    <row r="138" spans="1:65" s="14" customFormat="1" ht="11.25">
      <c r="B138" s="211"/>
      <c r="C138" s="212"/>
      <c r="D138" s="192" t="s">
        <v>168</v>
      </c>
      <c r="E138" s="213" t="s">
        <v>19</v>
      </c>
      <c r="F138" s="214" t="s">
        <v>192</v>
      </c>
      <c r="G138" s="212"/>
      <c r="H138" s="215">
        <v>78</v>
      </c>
      <c r="I138" s="216"/>
      <c r="J138" s="212"/>
      <c r="K138" s="212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168</v>
      </c>
      <c r="AU138" s="221" t="s">
        <v>83</v>
      </c>
      <c r="AV138" s="14" t="s">
        <v>150</v>
      </c>
      <c r="AW138" s="14" t="s">
        <v>35</v>
      </c>
      <c r="AX138" s="14" t="s">
        <v>81</v>
      </c>
      <c r="AY138" s="221" t="s">
        <v>143</v>
      </c>
    </row>
    <row r="139" spans="1:65" s="2" customFormat="1" ht="16.5" customHeight="1">
      <c r="A139" s="35"/>
      <c r="B139" s="36"/>
      <c r="C139" s="179" t="s">
        <v>228</v>
      </c>
      <c r="D139" s="179" t="s">
        <v>145</v>
      </c>
      <c r="E139" s="180" t="s">
        <v>999</v>
      </c>
      <c r="F139" s="181" t="s">
        <v>1000</v>
      </c>
      <c r="G139" s="182" t="s">
        <v>172</v>
      </c>
      <c r="H139" s="183">
        <v>6</v>
      </c>
      <c r="I139" s="184"/>
      <c r="J139" s="185">
        <f>ROUND(I139*H139,2)</f>
        <v>0</v>
      </c>
      <c r="K139" s="181" t="s">
        <v>19</v>
      </c>
      <c r="L139" s="40"/>
      <c r="M139" s="186" t="s">
        <v>19</v>
      </c>
      <c r="N139" s="187" t="s">
        <v>45</v>
      </c>
      <c r="O139" s="65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0" t="s">
        <v>942</v>
      </c>
      <c r="AT139" s="190" t="s">
        <v>145</v>
      </c>
      <c r="AU139" s="190" t="s">
        <v>83</v>
      </c>
      <c r="AY139" s="18" t="s">
        <v>143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81</v>
      </c>
      <c r="BK139" s="191">
        <f>ROUND(I139*H139,2)</f>
        <v>0</v>
      </c>
      <c r="BL139" s="18" t="s">
        <v>942</v>
      </c>
      <c r="BM139" s="190" t="s">
        <v>1001</v>
      </c>
    </row>
    <row r="140" spans="1:65" s="2" customFormat="1" ht="11.25">
      <c r="A140" s="35"/>
      <c r="B140" s="36"/>
      <c r="C140" s="37"/>
      <c r="D140" s="192" t="s">
        <v>152</v>
      </c>
      <c r="E140" s="37"/>
      <c r="F140" s="193" t="s">
        <v>1000</v>
      </c>
      <c r="G140" s="37"/>
      <c r="H140" s="37"/>
      <c r="I140" s="194"/>
      <c r="J140" s="37"/>
      <c r="K140" s="37"/>
      <c r="L140" s="40"/>
      <c r="M140" s="195"/>
      <c r="N140" s="196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152</v>
      </c>
      <c r="AU140" s="18" t="s">
        <v>83</v>
      </c>
    </row>
    <row r="141" spans="1:65" s="13" customFormat="1" ht="11.25">
      <c r="B141" s="199"/>
      <c r="C141" s="200"/>
      <c r="D141" s="192" t="s">
        <v>168</v>
      </c>
      <c r="E141" s="201" t="s">
        <v>19</v>
      </c>
      <c r="F141" s="202" t="s">
        <v>1002</v>
      </c>
      <c r="G141" s="200"/>
      <c r="H141" s="203">
        <v>6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168</v>
      </c>
      <c r="AU141" s="209" t="s">
        <v>83</v>
      </c>
      <c r="AV141" s="13" t="s">
        <v>83</v>
      </c>
      <c r="AW141" s="13" t="s">
        <v>35</v>
      </c>
      <c r="AX141" s="13" t="s">
        <v>74</v>
      </c>
      <c r="AY141" s="209" t="s">
        <v>143</v>
      </c>
    </row>
    <row r="142" spans="1:65" s="14" customFormat="1" ht="11.25">
      <c r="B142" s="211"/>
      <c r="C142" s="212"/>
      <c r="D142" s="192" t="s">
        <v>168</v>
      </c>
      <c r="E142" s="213" t="s">
        <v>19</v>
      </c>
      <c r="F142" s="214" t="s">
        <v>192</v>
      </c>
      <c r="G142" s="212"/>
      <c r="H142" s="215">
        <v>6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168</v>
      </c>
      <c r="AU142" s="221" t="s">
        <v>83</v>
      </c>
      <c r="AV142" s="14" t="s">
        <v>150</v>
      </c>
      <c r="AW142" s="14" t="s">
        <v>35</v>
      </c>
      <c r="AX142" s="14" t="s">
        <v>81</v>
      </c>
      <c r="AY142" s="221" t="s">
        <v>143</v>
      </c>
    </row>
    <row r="143" spans="1:65" s="2" customFormat="1" ht="16.5" customHeight="1">
      <c r="A143" s="35"/>
      <c r="B143" s="36"/>
      <c r="C143" s="179" t="s">
        <v>235</v>
      </c>
      <c r="D143" s="179" t="s">
        <v>145</v>
      </c>
      <c r="E143" s="180" t="s">
        <v>1003</v>
      </c>
      <c r="F143" s="181" t="s">
        <v>1004</v>
      </c>
      <c r="G143" s="182" t="s">
        <v>172</v>
      </c>
      <c r="H143" s="183">
        <v>13</v>
      </c>
      <c r="I143" s="184"/>
      <c r="J143" s="185">
        <f>ROUND(I143*H143,2)</f>
        <v>0</v>
      </c>
      <c r="K143" s="181" t="s">
        <v>19</v>
      </c>
      <c r="L143" s="40"/>
      <c r="M143" s="186" t="s">
        <v>19</v>
      </c>
      <c r="N143" s="187" t="s">
        <v>45</v>
      </c>
      <c r="O143" s="65"/>
      <c r="P143" s="188">
        <f>O143*H143</f>
        <v>0</v>
      </c>
      <c r="Q143" s="188">
        <v>0</v>
      </c>
      <c r="R143" s="188">
        <f>Q143*H143</f>
        <v>0</v>
      </c>
      <c r="S143" s="188">
        <v>0</v>
      </c>
      <c r="T143" s="18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0" t="s">
        <v>942</v>
      </c>
      <c r="AT143" s="190" t="s">
        <v>145</v>
      </c>
      <c r="AU143" s="190" t="s">
        <v>83</v>
      </c>
      <c r="AY143" s="18" t="s">
        <v>143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8" t="s">
        <v>81</v>
      </c>
      <c r="BK143" s="191">
        <f>ROUND(I143*H143,2)</f>
        <v>0</v>
      </c>
      <c r="BL143" s="18" t="s">
        <v>942</v>
      </c>
      <c r="BM143" s="190" t="s">
        <v>1005</v>
      </c>
    </row>
    <row r="144" spans="1:65" s="2" customFormat="1" ht="11.25">
      <c r="A144" s="35"/>
      <c r="B144" s="36"/>
      <c r="C144" s="37"/>
      <c r="D144" s="192" t="s">
        <v>152</v>
      </c>
      <c r="E144" s="37"/>
      <c r="F144" s="193" t="s">
        <v>1006</v>
      </c>
      <c r="G144" s="37"/>
      <c r="H144" s="37"/>
      <c r="I144" s="194"/>
      <c r="J144" s="37"/>
      <c r="K144" s="37"/>
      <c r="L144" s="40"/>
      <c r="M144" s="195"/>
      <c r="N144" s="196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152</v>
      </c>
      <c r="AU144" s="18" t="s">
        <v>83</v>
      </c>
    </row>
    <row r="145" spans="1:65" s="13" customFormat="1" ht="11.25">
      <c r="B145" s="199"/>
      <c r="C145" s="200"/>
      <c r="D145" s="192" t="s">
        <v>168</v>
      </c>
      <c r="E145" s="201" t="s">
        <v>19</v>
      </c>
      <c r="F145" s="202" t="s">
        <v>1007</v>
      </c>
      <c r="G145" s="200"/>
      <c r="H145" s="203">
        <v>13</v>
      </c>
      <c r="I145" s="204"/>
      <c r="J145" s="200"/>
      <c r="K145" s="200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168</v>
      </c>
      <c r="AU145" s="209" t="s">
        <v>83</v>
      </c>
      <c r="AV145" s="13" t="s">
        <v>83</v>
      </c>
      <c r="AW145" s="13" t="s">
        <v>35</v>
      </c>
      <c r="AX145" s="13" t="s">
        <v>74</v>
      </c>
      <c r="AY145" s="209" t="s">
        <v>143</v>
      </c>
    </row>
    <row r="146" spans="1:65" s="14" customFormat="1" ht="11.25">
      <c r="B146" s="211"/>
      <c r="C146" s="212"/>
      <c r="D146" s="192" t="s">
        <v>168</v>
      </c>
      <c r="E146" s="213" t="s">
        <v>19</v>
      </c>
      <c r="F146" s="214" t="s">
        <v>192</v>
      </c>
      <c r="G146" s="212"/>
      <c r="H146" s="215">
        <v>13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168</v>
      </c>
      <c r="AU146" s="221" t="s">
        <v>83</v>
      </c>
      <c r="AV146" s="14" t="s">
        <v>150</v>
      </c>
      <c r="AW146" s="14" t="s">
        <v>35</v>
      </c>
      <c r="AX146" s="14" t="s">
        <v>81</v>
      </c>
      <c r="AY146" s="221" t="s">
        <v>143</v>
      </c>
    </row>
    <row r="147" spans="1:65" s="2" customFormat="1" ht="16.5" customHeight="1">
      <c r="A147" s="35"/>
      <c r="B147" s="36"/>
      <c r="C147" s="179" t="s">
        <v>242</v>
      </c>
      <c r="D147" s="179" t="s">
        <v>145</v>
      </c>
      <c r="E147" s="180" t="s">
        <v>1008</v>
      </c>
      <c r="F147" s="181" t="s">
        <v>1009</v>
      </c>
      <c r="G147" s="182" t="s">
        <v>996</v>
      </c>
      <c r="H147" s="183">
        <v>8</v>
      </c>
      <c r="I147" s="184"/>
      <c r="J147" s="185">
        <f>ROUND(I147*H147,2)</f>
        <v>0</v>
      </c>
      <c r="K147" s="181" t="s">
        <v>19</v>
      </c>
      <c r="L147" s="40"/>
      <c r="M147" s="186" t="s">
        <v>19</v>
      </c>
      <c r="N147" s="187" t="s">
        <v>45</v>
      </c>
      <c r="O147" s="65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0" t="s">
        <v>942</v>
      </c>
      <c r="AT147" s="190" t="s">
        <v>145</v>
      </c>
      <c r="AU147" s="190" t="s">
        <v>83</v>
      </c>
      <c r="AY147" s="18" t="s">
        <v>143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81</v>
      </c>
      <c r="BK147" s="191">
        <f>ROUND(I147*H147,2)</f>
        <v>0</v>
      </c>
      <c r="BL147" s="18" t="s">
        <v>942</v>
      </c>
      <c r="BM147" s="190" t="s">
        <v>1010</v>
      </c>
    </row>
    <row r="148" spans="1:65" s="2" customFormat="1" ht="11.25">
      <c r="A148" s="35"/>
      <c r="B148" s="36"/>
      <c r="C148" s="37"/>
      <c r="D148" s="192" t="s">
        <v>152</v>
      </c>
      <c r="E148" s="37"/>
      <c r="F148" s="193" t="s">
        <v>1009</v>
      </c>
      <c r="G148" s="37"/>
      <c r="H148" s="37"/>
      <c r="I148" s="194"/>
      <c r="J148" s="37"/>
      <c r="K148" s="37"/>
      <c r="L148" s="40"/>
      <c r="M148" s="195"/>
      <c r="N148" s="196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152</v>
      </c>
      <c r="AU148" s="18" t="s">
        <v>83</v>
      </c>
    </row>
    <row r="149" spans="1:65" s="13" customFormat="1" ht="11.25">
      <c r="B149" s="199"/>
      <c r="C149" s="200"/>
      <c r="D149" s="192" t="s">
        <v>168</v>
      </c>
      <c r="E149" s="201" t="s">
        <v>19</v>
      </c>
      <c r="F149" s="202" t="s">
        <v>201</v>
      </c>
      <c r="G149" s="200"/>
      <c r="H149" s="203">
        <v>8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168</v>
      </c>
      <c r="AU149" s="209" t="s">
        <v>83</v>
      </c>
      <c r="AV149" s="13" t="s">
        <v>83</v>
      </c>
      <c r="AW149" s="13" t="s">
        <v>35</v>
      </c>
      <c r="AX149" s="13" t="s">
        <v>74</v>
      </c>
      <c r="AY149" s="209" t="s">
        <v>143</v>
      </c>
    </row>
    <row r="150" spans="1:65" s="14" customFormat="1" ht="11.25">
      <c r="B150" s="211"/>
      <c r="C150" s="212"/>
      <c r="D150" s="192" t="s">
        <v>168</v>
      </c>
      <c r="E150" s="213" t="s">
        <v>19</v>
      </c>
      <c r="F150" s="214" t="s">
        <v>192</v>
      </c>
      <c r="G150" s="212"/>
      <c r="H150" s="215">
        <v>8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168</v>
      </c>
      <c r="AU150" s="221" t="s">
        <v>83</v>
      </c>
      <c r="AV150" s="14" t="s">
        <v>150</v>
      </c>
      <c r="AW150" s="14" t="s">
        <v>35</v>
      </c>
      <c r="AX150" s="14" t="s">
        <v>81</v>
      </c>
      <c r="AY150" s="221" t="s">
        <v>143</v>
      </c>
    </row>
    <row r="151" spans="1:65" s="2" customFormat="1" ht="16.5" customHeight="1">
      <c r="A151" s="35"/>
      <c r="B151" s="36"/>
      <c r="C151" s="179" t="s">
        <v>8</v>
      </c>
      <c r="D151" s="179" t="s">
        <v>145</v>
      </c>
      <c r="E151" s="180" t="s">
        <v>1011</v>
      </c>
      <c r="F151" s="181" t="s">
        <v>1012</v>
      </c>
      <c r="G151" s="182" t="s">
        <v>598</v>
      </c>
      <c r="H151" s="183">
        <v>100</v>
      </c>
      <c r="I151" s="184"/>
      <c r="J151" s="185">
        <f>ROUND(I151*H151,2)</f>
        <v>0</v>
      </c>
      <c r="K151" s="181" t="s">
        <v>19</v>
      </c>
      <c r="L151" s="40"/>
      <c r="M151" s="186" t="s">
        <v>19</v>
      </c>
      <c r="N151" s="187" t="s">
        <v>45</v>
      </c>
      <c r="O151" s="65"/>
      <c r="P151" s="188">
        <f>O151*H151</f>
        <v>0</v>
      </c>
      <c r="Q151" s="188">
        <v>0</v>
      </c>
      <c r="R151" s="188">
        <f>Q151*H151</f>
        <v>0</v>
      </c>
      <c r="S151" s="188">
        <v>0</v>
      </c>
      <c r="T151" s="18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0" t="s">
        <v>942</v>
      </c>
      <c r="AT151" s="190" t="s">
        <v>145</v>
      </c>
      <c r="AU151" s="190" t="s">
        <v>83</v>
      </c>
      <c r="AY151" s="18" t="s">
        <v>143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8" t="s">
        <v>81</v>
      </c>
      <c r="BK151" s="191">
        <f>ROUND(I151*H151,2)</f>
        <v>0</v>
      </c>
      <c r="BL151" s="18" t="s">
        <v>942</v>
      </c>
      <c r="BM151" s="190" t="s">
        <v>1013</v>
      </c>
    </row>
    <row r="152" spans="1:65" s="2" customFormat="1" ht="11.25">
      <c r="A152" s="35"/>
      <c r="B152" s="36"/>
      <c r="C152" s="37"/>
      <c r="D152" s="192" t="s">
        <v>152</v>
      </c>
      <c r="E152" s="37"/>
      <c r="F152" s="193" t="s">
        <v>1012</v>
      </c>
      <c r="G152" s="37"/>
      <c r="H152" s="37"/>
      <c r="I152" s="194"/>
      <c r="J152" s="37"/>
      <c r="K152" s="37"/>
      <c r="L152" s="40"/>
      <c r="M152" s="195"/>
      <c r="N152" s="196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152</v>
      </c>
      <c r="AU152" s="18" t="s">
        <v>83</v>
      </c>
    </row>
    <row r="153" spans="1:65" s="13" customFormat="1" ht="11.25">
      <c r="B153" s="199"/>
      <c r="C153" s="200"/>
      <c r="D153" s="192" t="s">
        <v>168</v>
      </c>
      <c r="E153" s="201" t="s">
        <v>19</v>
      </c>
      <c r="F153" s="202" t="s">
        <v>1014</v>
      </c>
      <c r="G153" s="200"/>
      <c r="H153" s="203">
        <v>100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168</v>
      </c>
      <c r="AU153" s="209" t="s">
        <v>83</v>
      </c>
      <c r="AV153" s="13" t="s">
        <v>83</v>
      </c>
      <c r="AW153" s="13" t="s">
        <v>35</v>
      </c>
      <c r="AX153" s="13" t="s">
        <v>74</v>
      </c>
      <c r="AY153" s="209" t="s">
        <v>143</v>
      </c>
    </row>
    <row r="154" spans="1:65" s="14" customFormat="1" ht="11.25">
      <c r="B154" s="211"/>
      <c r="C154" s="212"/>
      <c r="D154" s="192" t="s">
        <v>168</v>
      </c>
      <c r="E154" s="213" t="s">
        <v>19</v>
      </c>
      <c r="F154" s="214" t="s">
        <v>192</v>
      </c>
      <c r="G154" s="212"/>
      <c r="H154" s="215">
        <v>100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168</v>
      </c>
      <c r="AU154" s="221" t="s">
        <v>83</v>
      </c>
      <c r="AV154" s="14" t="s">
        <v>150</v>
      </c>
      <c r="AW154" s="14" t="s">
        <v>35</v>
      </c>
      <c r="AX154" s="14" t="s">
        <v>81</v>
      </c>
      <c r="AY154" s="221" t="s">
        <v>143</v>
      </c>
    </row>
    <row r="155" spans="1:65" s="2" customFormat="1" ht="16.5" customHeight="1">
      <c r="A155" s="35"/>
      <c r="B155" s="36"/>
      <c r="C155" s="179" t="s">
        <v>257</v>
      </c>
      <c r="D155" s="179" t="s">
        <v>145</v>
      </c>
      <c r="E155" s="180" t="s">
        <v>1015</v>
      </c>
      <c r="F155" s="181" t="s">
        <v>1016</v>
      </c>
      <c r="G155" s="182" t="s">
        <v>598</v>
      </c>
      <c r="H155" s="183">
        <v>100</v>
      </c>
      <c r="I155" s="184"/>
      <c r="J155" s="185">
        <f>ROUND(I155*H155,2)</f>
        <v>0</v>
      </c>
      <c r="K155" s="181" t="s">
        <v>19</v>
      </c>
      <c r="L155" s="40"/>
      <c r="M155" s="186" t="s">
        <v>19</v>
      </c>
      <c r="N155" s="187" t="s">
        <v>45</v>
      </c>
      <c r="O155" s="65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0" t="s">
        <v>942</v>
      </c>
      <c r="AT155" s="190" t="s">
        <v>145</v>
      </c>
      <c r="AU155" s="190" t="s">
        <v>83</v>
      </c>
      <c r="AY155" s="18" t="s">
        <v>143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8" t="s">
        <v>81</v>
      </c>
      <c r="BK155" s="191">
        <f>ROUND(I155*H155,2)</f>
        <v>0</v>
      </c>
      <c r="BL155" s="18" t="s">
        <v>942</v>
      </c>
      <c r="BM155" s="190" t="s">
        <v>1017</v>
      </c>
    </row>
    <row r="156" spans="1:65" s="2" customFormat="1" ht="11.25">
      <c r="A156" s="35"/>
      <c r="B156" s="36"/>
      <c r="C156" s="37"/>
      <c r="D156" s="192" t="s">
        <v>152</v>
      </c>
      <c r="E156" s="37"/>
      <c r="F156" s="193" t="s">
        <v>1016</v>
      </c>
      <c r="G156" s="37"/>
      <c r="H156" s="37"/>
      <c r="I156" s="194"/>
      <c r="J156" s="37"/>
      <c r="K156" s="37"/>
      <c r="L156" s="40"/>
      <c r="M156" s="195"/>
      <c r="N156" s="196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152</v>
      </c>
      <c r="AU156" s="18" t="s">
        <v>83</v>
      </c>
    </row>
    <row r="157" spans="1:65" s="13" customFormat="1" ht="11.25">
      <c r="B157" s="199"/>
      <c r="C157" s="200"/>
      <c r="D157" s="192" t="s">
        <v>168</v>
      </c>
      <c r="E157" s="201" t="s">
        <v>19</v>
      </c>
      <c r="F157" s="202" t="s">
        <v>1018</v>
      </c>
      <c r="G157" s="200"/>
      <c r="H157" s="203">
        <v>100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168</v>
      </c>
      <c r="AU157" s="209" t="s">
        <v>83</v>
      </c>
      <c r="AV157" s="13" t="s">
        <v>83</v>
      </c>
      <c r="AW157" s="13" t="s">
        <v>35</v>
      </c>
      <c r="AX157" s="13" t="s">
        <v>74</v>
      </c>
      <c r="AY157" s="209" t="s">
        <v>143</v>
      </c>
    </row>
    <row r="158" spans="1:65" s="14" customFormat="1" ht="11.25">
      <c r="B158" s="211"/>
      <c r="C158" s="212"/>
      <c r="D158" s="192" t="s">
        <v>168</v>
      </c>
      <c r="E158" s="213" t="s">
        <v>19</v>
      </c>
      <c r="F158" s="214" t="s">
        <v>192</v>
      </c>
      <c r="G158" s="212"/>
      <c r="H158" s="215">
        <v>100</v>
      </c>
      <c r="I158" s="216"/>
      <c r="J158" s="212"/>
      <c r="K158" s="212"/>
      <c r="L158" s="217"/>
      <c r="M158" s="218"/>
      <c r="N158" s="219"/>
      <c r="O158" s="219"/>
      <c r="P158" s="219"/>
      <c r="Q158" s="219"/>
      <c r="R158" s="219"/>
      <c r="S158" s="219"/>
      <c r="T158" s="220"/>
      <c r="AT158" s="221" t="s">
        <v>168</v>
      </c>
      <c r="AU158" s="221" t="s">
        <v>83</v>
      </c>
      <c r="AV158" s="14" t="s">
        <v>150</v>
      </c>
      <c r="AW158" s="14" t="s">
        <v>35</v>
      </c>
      <c r="AX158" s="14" t="s">
        <v>81</v>
      </c>
      <c r="AY158" s="221" t="s">
        <v>143</v>
      </c>
    </row>
    <row r="159" spans="1:65" s="12" customFormat="1" ht="22.9" customHeight="1">
      <c r="B159" s="163"/>
      <c r="C159" s="164"/>
      <c r="D159" s="165" t="s">
        <v>73</v>
      </c>
      <c r="E159" s="177" t="s">
        <v>1019</v>
      </c>
      <c r="F159" s="177" t="s">
        <v>1020</v>
      </c>
      <c r="G159" s="164"/>
      <c r="H159" s="164"/>
      <c r="I159" s="167"/>
      <c r="J159" s="178">
        <f>BK159</f>
        <v>0</v>
      </c>
      <c r="K159" s="164"/>
      <c r="L159" s="169"/>
      <c r="M159" s="170"/>
      <c r="N159" s="171"/>
      <c r="O159" s="171"/>
      <c r="P159" s="172">
        <f>SUM(P160:P166)</f>
        <v>0</v>
      </c>
      <c r="Q159" s="171"/>
      <c r="R159" s="172">
        <f>SUM(R160:R166)</f>
        <v>0</v>
      </c>
      <c r="S159" s="171"/>
      <c r="T159" s="173">
        <f>SUM(T160:T166)</f>
        <v>0</v>
      </c>
      <c r="AR159" s="174" t="s">
        <v>176</v>
      </c>
      <c r="AT159" s="175" t="s">
        <v>73</v>
      </c>
      <c r="AU159" s="175" t="s">
        <v>81</v>
      </c>
      <c r="AY159" s="174" t="s">
        <v>143</v>
      </c>
      <c r="BK159" s="176">
        <f>SUM(BK160:BK166)</f>
        <v>0</v>
      </c>
    </row>
    <row r="160" spans="1:65" s="2" customFormat="1" ht="16.5" customHeight="1">
      <c r="A160" s="35"/>
      <c r="B160" s="36"/>
      <c r="C160" s="179" t="s">
        <v>265</v>
      </c>
      <c r="D160" s="179" t="s">
        <v>145</v>
      </c>
      <c r="E160" s="180" t="s">
        <v>1021</v>
      </c>
      <c r="F160" s="181" t="s">
        <v>1022</v>
      </c>
      <c r="G160" s="182" t="s">
        <v>349</v>
      </c>
      <c r="H160" s="183">
        <v>3</v>
      </c>
      <c r="I160" s="184"/>
      <c r="J160" s="185">
        <f>ROUND(I160*H160,2)</f>
        <v>0</v>
      </c>
      <c r="K160" s="181" t="s">
        <v>149</v>
      </c>
      <c r="L160" s="40"/>
      <c r="M160" s="186" t="s">
        <v>19</v>
      </c>
      <c r="N160" s="187" t="s">
        <v>45</v>
      </c>
      <c r="O160" s="65"/>
      <c r="P160" s="188">
        <f>O160*H160</f>
        <v>0</v>
      </c>
      <c r="Q160" s="188">
        <v>0</v>
      </c>
      <c r="R160" s="188">
        <f>Q160*H160</f>
        <v>0</v>
      </c>
      <c r="S160" s="188">
        <v>0</v>
      </c>
      <c r="T160" s="18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0" t="s">
        <v>942</v>
      </c>
      <c r="AT160" s="190" t="s">
        <v>145</v>
      </c>
      <c r="AU160" s="190" t="s">
        <v>83</v>
      </c>
      <c r="AY160" s="18" t="s">
        <v>143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81</v>
      </c>
      <c r="BK160" s="191">
        <f>ROUND(I160*H160,2)</f>
        <v>0</v>
      </c>
      <c r="BL160" s="18" t="s">
        <v>942</v>
      </c>
      <c r="BM160" s="190" t="s">
        <v>1023</v>
      </c>
    </row>
    <row r="161" spans="1:65" s="2" customFormat="1" ht="11.25">
      <c r="A161" s="35"/>
      <c r="B161" s="36"/>
      <c r="C161" s="37"/>
      <c r="D161" s="192" t="s">
        <v>152</v>
      </c>
      <c r="E161" s="37"/>
      <c r="F161" s="193" t="s">
        <v>1022</v>
      </c>
      <c r="G161" s="37"/>
      <c r="H161" s="37"/>
      <c r="I161" s="194"/>
      <c r="J161" s="37"/>
      <c r="K161" s="37"/>
      <c r="L161" s="40"/>
      <c r="M161" s="195"/>
      <c r="N161" s="196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152</v>
      </c>
      <c r="AU161" s="18" t="s">
        <v>83</v>
      </c>
    </row>
    <row r="162" spans="1:65" s="2" customFormat="1" ht="11.25">
      <c r="A162" s="35"/>
      <c r="B162" s="36"/>
      <c r="C162" s="37"/>
      <c r="D162" s="197" t="s">
        <v>154</v>
      </c>
      <c r="E162" s="37"/>
      <c r="F162" s="198" t="s">
        <v>1024</v>
      </c>
      <c r="G162" s="37"/>
      <c r="H162" s="37"/>
      <c r="I162" s="194"/>
      <c r="J162" s="37"/>
      <c r="K162" s="37"/>
      <c r="L162" s="40"/>
      <c r="M162" s="195"/>
      <c r="N162" s="196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154</v>
      </c>
      <c r="AU162" s="18" t="s">
        <v>83</v>
      </c>
    </row>
    <row r="163" spans="1:65" s="2" customFormat="1" ht="29.25">
      <c r="A163" s="35"/>
      <c r="B163" s="36"/>
      <c r="C163" s="37"/>
      <c r="D163" s="192" t="s">
        <v>183</v>
      </c>
      <c r="E163" s="37"/>
      <c r="F163" s="210" t="s">
        <v>1025</v>
      </c>
      <c r="G163" s="37"/>
      <c r="H163" s="37"/>
      <c r="I163" s="194"/>
      <c r="J163" s="37"/>
      <c r="K163" s="37"/>
      <c r="L163" s="40"/>
      <c r="M163" s="195"/>
      <c r="N163" s="196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183</v>
      </c>
      <c r="AU163" s="18" t="s">
        <v>83</v>
      </c>
    </row>
    <row r="164" spans="1:65" s="13" customFormat="1" ht="22.5">
      <c r="B164" s="199"/>
      <c r="C164" s="200"/>
      <c r="D164" s="192" t="s">
        <v>168</v>
      </c>
      <c r="E164" s="201" t="s">
        <v>19</v>
      </c>
      <c r="F164" s="202" t="s">
        <v>1026</v>
      </c>
      <c r="G164" s="200"/>
      <c r="H164" s="203">
        <v>1</v>
      </c>
      <c r="I164" s="204"/>
      <c r="J164" s="200"/>
      <c r="K164" s="200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168</v>
      </c>
      <c r="AU164" s="209" t="s">
        <v>83</v>
      </c>
      <c r="AV164" s="13" t="s">
        <v>83</v>
      </c>
      <c r="AW164" s="13" t="s">
        <v>35</v>
      </c>
      <c r="AX164" s="13" t="s">
        <v>74</v>
      </c>
      <c r="AY164" s="209" t="s">
        <v>143</v>
      </c>
    </row>
    <row r="165" spans="1:65" s="13" customFormat="1" ht="11.25">
      <c r="B165" s="199"/>
      <c r="C165" s="200"/>
      <c r="D165" s="192" t="s">
        <v>168</v>
      </c>
      <c r="E165" s="201" t="s">
        <v>19</v>
      </c>
      <c r="F165" s="202" t="s">
        <v>1027</v>
      </c>
      <c r="G165" s="200"/>
      <c r="H165" s="203">
        <v>2</v>
      </c>
      <c r="I165" s="204"/>
      <c r="J165" s="200"/>
      <c r="K165" s="200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168</v>
      </c>
      <c r="AU165" s="209" t="s">
        <v>83</v>
      </c>
      <c r="AV165" s="13" t="s">
        <v>83</v>
      </c>
      <c r="AW165" s="13" t="s">
        <v>35</v>
      </c>
      <c r="AX165" s="13" t="s">
        <v>74</v>
      </c>
      <c r="AY165" s="209" t="s">
        <v>143</v>
      </c>
    </row>
    <row r="166" spans="1:65" s="14" customFormat="1" ht="11.25">
      <c r="B166" s="211"/>
      <c r="C166" s="212"/>
      <c r="D166" s="192" t="s">
        <v>168</v>
      </c>
      <c r="E166" s="213" t="s">
        <v>19</v>
      </c>
      <c r="F166" s="214" t="s">
        <v>192</v>
      </c>
      <c r="G166" s="212"/>
      <c r="H166" s="215">
        <v>3</v>
      </c>
      <c r="I166" s="216"/>
      <c r="J166" s="212"/>
      <c r="K166" s="212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168</v>
      </c>
      <c r="AU166" s="221" t="s">
        <v>83</v>
      </c>
      <c r="AV166" s="14" t="s">
        <v>150</v>
      </c>
      <c r="AW166" s="14" t="s">
        <v>35</v>
      </c>
      <c r="AX166" s="14" t="s">
        <v>81</v>
      </c>
      <c r="AY166" s="221" t="s">
        <v>143</v>
      </c>
    </row>
    <row r="167" spans="1:65" s="12" customFormat="1" ht="22.9" customHeight="1">
      <c r="B167" s="163"/>
      <c r="C167" s="164"/>
      <c r="D167" s="165" t="s">
        <v>73</v>
      </c>
      <c r="E167" s="177" t="s">
        <v>1028</v>
      </c>
      <c r="F167" s="177" t="s">
        <v>1029</v>
      </c>
      <c r="G167" s="164"/>
      <c r="H167" s="164"/>
      <c r="I167" s="167"/>
      <c r="J167" s="178">
        <f>BK167</f>
        <v>0</v>
      </c>
      <c r="K167" s="164"/>
      <c r="L167" s="169"/>
      <c r="M167" s="170"/>
      <c r="N167" s="171"/>
      <c r="O167" s="171"/>
      <c r="P167" s="172">
        <f>SUM(P168:P171)</f>
        <v>0</v>
      </c>
      <c r="Q167" s="171"/>
      <c r="R167" s="172">
        <f>SUM(R168:R171)</f>
        <v>0</v>
      </c>
      <c r="S167" s="171"/>
      <c r="T167" s="173">
        <f>SUM(T168:T171)</f>
        <v>0</v>
      </c>
      <c r="AR167" s="174" t="s">
        <v>176</v>
      </c>
      <c r="AT167" s="175" t="s">
        <v>73</v>
      </c>
      <c r="AU167" s="175" t="s">
        <v>81</v>
      </c>
      <c r="AY167" s="174" t="s">
        <v>143</v>
      </c>
      <c r="BK167" s="176">
        <f>SUM(BK168:BK171)</f>
        <v>0</v>
      </c>
    </row>
    <row r="168" spans="1:65" s="2" customFormat="1" ht="16.5" customHeight="1">
      <c r="A168" s="35"/>
      <c r="B168" s="36"/>
      <c r="C168" s="179" t="s">
        <v>272</v>
      </c>
      <c r="D168" s="179" t="s">
        <v>145</v>
      </c>
      <c r="E168" s="180" t="s">
        <v>1030</v>
      </c>
      <c r="F168" s="181" t="s">
        <v>1031</v>
      </c>
      <c r="G168" s="182" t="s">
        <v>598</v>
      </c>
      <c r="H168" s="183">
        <v>310</v>
      </c>
      <c r="I168" s="184"/>
      <c r="J168" s="185">
        <f>ROUND(I168*H168,2)</f>
        <v>0</v>
      </c>
      <c r="K168" s="181" t="s">
        <v>19</v>
      </c>
      <c r="L168" s="40"/>
      <c r="M168" s="186" t="s">
        <v>19</v>
      </c>
      <c r="N168" s="187" t="s">
        <v>45</v>
      </c>
      <c r="O168" s="65"/>
      <c r="P168" s="188">
        <f>O168*H168</f>
        <v>0</v>
      </c>
      <c r="Q168" s="188">
        <v>0</v>
      </c>
      <c r="R168" s="188">
        <f>Q168*H168</f>
        <v>0</v>
      </c>
      <c r="S168" s="188">
        <v>0</v>
      </c>
      <c r="T168" s="18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0" t="s">
        <v>942</v>
      </c>
      <c r="AT168" s="190" t="s">
        <v>145</v>
      </c>
      <c r="AU168" s="190" t="s">
        <v>83</v>
      </c>
      <c r="AY168" s="18" t="s">
        <v>143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8" t="s">
        <v>81</v>
      </c>
      <c r="BK168" s="191">
        <f>ROUND(I168*H168,2)</f>
        <v>0</v>
      </c>
      <c r="BL168" s="18" t="s">
        <v>942</v>
      </c>
      <c r="BM168" s="190" t="s">
        <v>1032</v>
      </c>
    </row>
    <row r="169" spans="1:65" s="2" customFormat="1" ht="11.25">
      <c r="A169" s="35"/>
      <c r="B169" s="36"/>
      <c r="C169" s="37"/>
      <c r="D169" s="192" t="s">
        <v>152</v>
      </c>
      <c r="E169" s="37"/>
      <c r="F169" s="193" t="s">
        <v>1031</v>
      </c>
      <c r="G169" s="37"/>
      <c r="H169" s="37"/>
      <c r="I169" s="194"/>
      <c r="J169" s="37"/>
      <c r="K169" s="37"/>
      <c r="L169" s="40"/>
      <c r="M169" s="195"/>
      <c r="N169" s="196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152</v>
      </c>
      <c r="AU169" s="18" t="s">
        <v>83</v>
      </c>
    </row>
    <row r="170" spans="1:65" s="13" customFormat="1" ht="11.25">
      <c r="B170" s="199"/>
      <c r="C170" s="200"/>
      <c r="D170" s="192" t="s">
        <v>168</v>
      </c>
      <c r="E170" s="201" t="s">
        <v>19</v>
      </c>
      <c r="F170" s="202" t="s">
        <v>1033</v>
      </c>
      <c r="G170" s="200"/>
      <c r="H170" s="203">
        <v>310</v>
      </c>
      <c r="I170" s="204"/>
      <c r="J170" s="200"/>
      <c r="K170" s="200"/>
      <c r="L170" s="205"/>
      <c r="M170" s="206"/>
      <c r="N170" s="207"/>
      <c r="O170" s="207"/>
      <c r="P170" s="207"/>
      <c r="Q170" s="207"/>
      <c r="R170" s="207"/>
      <c r="S170" s="207"/>
      <c r="T170" s="208"/>
      <c r="AT170" s="209" t="s">
        <v>168</v>
      </c>
      <c r="AU170" s="209" t="s">
        <v>83</v>
      </c>
      <c r="AV170" s="13" t="s">
        <v>83</v>
      </c>
      <c r="AW170" s="13" t="s">
        <v>35</v>
      </c>
      <c r="AX170" s="13" t="s">
        <v>74</v>
      </c>
      <c r="AY170" s="209" t="s">
        <v>143</v>
      </c>
    </row>
    <row r="171" spans="1:65" s="14" customFormat="1" ht="11.25">
      <c r="B171" s="211"/>
      <c r="C171" s="212"/>
      <c r="D171" s="192" t="s">
        <v>168</v>
      </c>
      <c r="E171" s="213" t="s">
        <v>19</v>
      </c>
      <c r="F171" s="214" t="s">
        <v>192</v>
      </c>
      <c r="G171" s="212"/>
      <c r="H171" s="215">
        <v>310</v>
      </c>
      <c r="I171" s="216"/>
      <c r="J171" s="212"/>
      <c r="K171" s="212"/>
      <c r="L171" s="217"/>
      <c r="M171" s="246"/>
      <c r="N171" s="247"/>
      <c r="O171" s="247"/>
      <c r="P171" s="247"/>
      <c r="Q171" s="247"/>
      <c r="R171" s="247"/>
      <c r="S171" s="247"/>
      <c r="T171" s="248"/>
      <c r="AT171" s="221" t="s">
        <v>168</v>
      </c>
      <c r="AU171" s="221" t="s">
        <v>83</v>
      </c>
      <c r="AV171" s="14" t="s">
        <v>150</v>
      </c>
      <c r="AW171" s="14" t="s">
        <v>35</v>
      </c>
      <c r="AX171" s="14" t="s">
        <v>81</v>
      </c>
      <c r="AY171" s="221" t="s">
        <v>143</v>
      </c>
    </row>
    <row r="172" spans="1:65" s="2" customFormat="1" ht="6.95" customHeight="1">
      <c r="A172" s="35"/>
      <c r="B172" s="48"/>
      <c r="C172" s="49"/>
      <c r="D172" s="49"/>
      <c r="E172" s="49"/>
      <c r="F172" s="49"/>
      <c r="G172" s="49"/>
      <c r="H172" s="49"/>
      <c r="I172" s="49"/>
      <c r="J172" s="49"/>
      <c r="K172" s="49"/>
      <c r="L172" s="40"/>
      <c r="M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</row>
  </sheetData>
  <sheetProtection algorithmName="SHA-512" hashValue="TFP9KrbExQ2j1x3Zzp5ugGqz1VpwE0WG5mQqNmgRT628C6gJxpyQjevk8q2ifcTgjbPdqM+BtYyj0zH6d8NxUQ==" saltValue="tothUXUySLUMwkhRPeZezSsIoEW9q9Wljo4XJRtpY2nBzXz2//p8izxppkBIPJrJ/glUf4wOK8JvltBXCvsROA==" spinCount="100000" sheet="1" objects="1" scenarios="1" formatColumns="0" formatRows="0" autoFilter="0"/>
  <autoFilter ref="C89:K171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108" r:id="rId1"/>
    <hyperlink ref="F112" r:id="rId2"/>
    <hyperlink ref="F116" r:id="rId3"/>
    <hyperlink ref="F162" r:id="rId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AT2" s="18" t="s">
        <v>105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83</v>
      </c>
    </row>
    <row r="4" spans="1:46" s="1" customFormat="1" ht="24.95" customHeight="1">
      <c r="B4" s="21"/>
      <c r="D4" s="111" t="s">
        <v>106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6" t="str">
        <f>'Rekapitulace zakázky'!K6</f>
        <v>Oprava propustku v úseku Újezdec u Luhačovic - Býlnice na trati Brno - Vlárský průsmyk - 1. etapa</v>
      </c>
      <c r="F7" s="377"/>
      <c r="G7" s="377"/>
      <c r="H7" s="377"/>
      <c r="L7" s="21"/>
    </row>
    <row r="8" spans="1:46" s="1" customFormat="1" ht="12" customHeight="1">
      <c r="B8" s="21"/>
      <c r="D8" s="113" t="s">
        <v>107</v>
      </c>
      <c r="L8" s="21"/>
    </row>
    <row r="9" spans="1:46" s="2" customFormat="1" ht="16.5" customHeight="1">
      <c r="A9" s="35"/>
      <c r="B9" s="40"/>
      <c r="C9" s="35"/>
      <c r="D9" s="35"/>
      <c r="E9" s="376" t="s">
        <v>934</v>
      </c>
      <c r="F9" s="378"/>
      <c r="G9" s="378"/>
      <c r="H9" s="378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109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9" t="s">
        <v>1034</v>
      </c>
      <c r="F11" s="378"/>
      <c r="G11" s="378"/>
      <c r="H11" s="378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>
        <f>'Rekapitulace zakázky'!AN8</f>
        <v>0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24</v>
      </c>
      <c r="E16" s="35"/>
      <c r="F16" s="35"/>
      <c r="G16" s="35"/>
      <c r="H16" s="35"/>
      <c r="I16" s="113" t="s">
        <v>25</v>
      </c>
      <c r="J16" s="104" t="s">
        <v>26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25</v>
      </c>
      <c r="J19" s="31" t="str">
        <f>'Rekapitulace zakázky'!AN13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0" t="str">
        <f>'Rekapitulace zakázky'!E14</f>
        <v>Vyplň údaj</v>
      </c>
      <c r="F20" s="381"/>
      <c r="G20" s="381"/>
      <c r="H20" s="381"/>
      <c r="I20" s="113" t="s">
        <v>28</v>
      </c>
      <c r="J20" s="31" t="str">
        <f>'Rekapitulace zakázky'!AN14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25</v>
      </c>
      <c r="J22" s="104" t="s">
        <v>32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33</v>
      </c>
      <c r="F23" s="35"/>
      <c r="G23" s="35"/>
      <c r="H23" s="35"/>
      <c r="I23" s="113" t="s">
        <v>28</v>
      </c>
      <c r="J23" s="104" t="s">
        <v>34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25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37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38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2" t="s">
        <v>19</v>
      </c>
      <c r="F29" s="382"/>
      <c r="G29" s="382"/>
      <c r="H29" s="382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40</v>
      </c>
      <c r="E32" s="35"/>
      <c r="F32" s="35"/>
      <c r="G32" s="35"/>
      <c r="H32" s="35"/>
      <c r="I32" s="35"/>
      <c r="J32" s="121">
        <f>ROUND(J90,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42</v>
      </c>
      <c r="G34" s="35"/>
      <c r="H34" s="35"/>
      <c r="I34" s="122" t="s">
        <v>41</v>
      </c>
      <c r="J34" s="122" t="s">
        <v>43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44</v>
      </c>
      <c r="E35" s="113" t="s">
        <v>45</v>
      </c>
      <c r="F35" s="124">
        <f>ROUND((SUM(BE90:BE169)),  2)</f>
        <v>0</v>
      </c>
      <c r="G35" s="35"/>
      <c r="H35" s="35"/>
      <c r="I35" s="125">
        <v>0.21</v>
      </c>
      <c r="J35" s="124">
        <f>ROUND(((SUM(BE90:BE169))*I35),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46</v>
      </c>
      <c r="F36" s="124">
        <f>ROUND((SUM(BF90:BF169)),  2)</f>
        <v>0</v>
      </c>
      <c r="G36" s="35"/>
      <c r="H36" s="35"/>
      <c r="I36" s="125">
        <v>0.15</v>
      </c>
      <c r="J36" s="124">
        <f>ROUND(((SUM(BF90:BF169))*I36),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ROUND((SUM(BG90:BG169)),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48</v>
      </c>
      <c r="F38" s="124">
        <f>ROUND((SUM(BH90:BH169)),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49</v>
      </c>
      <c r="F39" s="124">
        <f>ROUND((SUM(BI90:BI169)),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50</v>
      </c>
      <c r="E41" s="128"/>
      <c r="F41" s="128"/>
      <c r="G41" s="129" t="s">
        <v>51</v>
      </c>
      <c r="H41" s="130" t="s">
        <v>52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111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83" t="str">
        <f>E7</f>
        <v>Oprava propustku v úseku Újezdec u Luhačovic - Býlnice na trati Brno - Vlárský průsmyk - 1. etapa</v>
      </c>
      <c r="F50" s="384"/>
      <c r="G50" s="384"/>
      <c r="H50" s="384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3" t="s">
        <v>934</v>
      </c>
      <c r="F52" s="385"/>
      <c r="G52" s="385"/>
      <c r="H52" s="385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109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SO 02 - VRN</v>
      </c>
      <c r="F54" s="385"/>
      <c r="G54" s="385"/>
      <c r="H54" s="385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Šumice</v>
      </c>
      <c r="G56" s="37"/>
      <c r="H56" s="37"/>
      <c r="I56" s="30" t="s">
        <v>23</v>
      </c>
      <c r="J56" s="60">
        <f>IF(J14="","",J14)</f>
        <v>0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24</v>
      </c>
      <c r="D58" s="37"/>
      <c r="E58" s="37"/>
      <c r="F58" s="28" t="str">
        <f>E17</f>
        <v xml:space="preserve">Správa železniční dopravní cesty, s. o., </v>
      </c>
      <c r="G58" s="37"/>
      <c r="H58" s="37"/>
      <c r="I58" s="30" t="s">
        <v>31</v>
      </c>
      <c r="J58" s="33" t="str">
        <f>E23</f>
        <v>Dopravní projektování, spol. s 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>Ing. Ondřej Brozda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112</v>
      </c>
      <c r="D61" s="138"/>
      <c r="E61" s="138"/>
      <c r="F61" s="138"/>
      <c r="G61" s="138"/>
      <c r="H61" s="138"/>
      <c r="I61" s="138"/>
      <c r="J61" s="139" t="s">
        <v>113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72</v>
      </c>
      <c r="D63" s="37"/>
      <c r="E63" s="37"/>
      <c r="F63" s="37"/>
      <c r="G63" s="37"/>
      <c r="H63" s="37"/>
      <c r="I63" s="37"/>
      <c r="J63" s="78">
        <f>J90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114</v>
      </c>
    </row>
    <row r="64" spans="1:47" s="9" customFormat="1" ht="24.95" customHeight="1">
      <c r="B64" s="141"/>
      <c r="C64" s="142"/>
      <c r="D64" s="143" t="s">
        <v>934</v>
      </c>
      <c r="E64" s="144"/>
      <c r="F64" s="144"/>
      <c r="G64" s="144"/>
      <c r="H64" s="144"/>
      <c r="I64" s="144"/>
      <c r="J64" s="145">
        <f>J91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936</v>
      </c>
      <c r="E65" s="149"/>
      <c r="F65" s="149"/>
      <c r="G65" s="149"/>
      <c r="H65" s="149"/>
      <c r="I65" s="149"/>
      <c r="J65" s="150">
        <f>J96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937</v>
      </c>
      <c r="E66" s="149"/>
      <c r="F66" s="149"/>
      <c r="G66" s="149"/>
      <c r="H66" s="149"/>
      <c r="I66" s="149"/>
      <c r="J66" s="150">
        <f>J121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938</v>
      </c>
      <c r="E67" s="149"/>
      <c r="F67" s="149"/>
      <c r="G67" s="149"/>
      <c r="H67" s="149"/>
      <c r="I67" s="149"/>
      <c r="J67" s="150">
        <f>J157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939</v>
      </c>
      <c r="E68" s="149"/>
      <c r="F68" s="149"/>
      <c r="G68" s="149"/>
      <c r="H68" s="149"/>
      <c r="I68" s="149"/>
      <c r="J68" s="150">
        <f>J165</f>
        <v>0</v>
      </c>
      <c r="K68" s="98"/>
      <c r="L68" s="151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5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5" customHeight="1">
      <c r="A75" s="35"/>
      <c r="B75" s="36"/>
      <c r="C75" s="24" t="s">
        <v>128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6.25" customHeight="1">
      <c r="A78" s="35"/>
      <c r="B78" s="36"/>
      <c r="C78" s="37"/>
      <c r="D78" s="37"/>
      <c r="E78" s="383" t="str">
        <f>E7</f>
        <v>Oprava propustku v úseku Újezdec u Luhačovic - Býlnice na trati Brno - Vlárský průsmyk - 1. etapa</v>
      </c>
      <c r="F78" s="384"/>
      <c r="G78" s="384"/>
      <c r="H78" s="384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1" customFormat="1" ht="12" customHeight="1">
      <c r="B79" s="22"/>
      <c r="C79" s="30" t="s">
        <v>107</v>
      </c>
      <c r="D79" s="23"/>
      <c r="E79" s="23"/>
      <c r="F79" s="23"/>
      <c r="G79" s="23"/>
      <c r="H79" s="23"/>
      <c r="I79" s="23"/>
      <c r="J79" s="23"/>
      <c r="K79" s="23"/>
      <c r="L79" s="21"/>
    </row>
    <row r="80" spans="1:31" s="2" customFormat="1" ht="16.5" customHeight="1">
      <c r="A80" s="35"/>
      <c r="B80" s="36"/>
      <c r="C80" s="37"/>
      <c r="D80" s="37"/>
      <c r="E80" s="383" t="s">
        <v>934</v>
      </c>
      <c r="F80" s="385"/>
      <c r="G80" s="385"/>
      <c r="H80" s="385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109</v>
      </c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6.5" customHeight="1">
      <c r="A82" s="35"/>
      <c r="B82" s="36"/>
      <c r="C82" s="37"/>
      <c r="D82" s="37"/>
      <c r="E82" s="332" t="str">
        <f>E11</f>
        <v>SO 02 - VRN</v>
      </c>
      <c r="F82" s="385"/>
      <c r="G82" s="385"/>
      <c r="H82" s="385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21</v>
      </c>
      <c r="D84" s="37"/>
      <c r="E84" s="37"/>
      <c r="F84" s="28" t="str">
        <f>F14</f>
        <v>Šumice</v>
      </c>
      <c r="G84" s="37"/>
      <c r="H84" s="37"/>
      <c r="I84" s="30" t="s">
        <v>23</v>
      </c>
      <c r="J84" s="60">
        <f>IF(J14="","",J14)</f>
        <v>0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25.7" customHeight="1">
      <c r="A86" s="35"/>
      <c r="B86" s="36"/>
      <c r="C86" s="30" t="s">
        <v>24</v>
      </c>
      <c r="D86" s="37"/>
      <c r="E86" s="37"/>
      <c r="F86" s="28" t="str">
        <f>E17</f>
        <v xml:space="preserve">Správa železniční dopravní cesty, s. o., </v>
      </c>
      <c r="G86" s="37"/>
      <c r="H86" s="37"/>
      <c r="I86" s="30" t="s">
        <v>31</v>
      </c>
      <c r="J86" s="33" t="str">
        <f>E23</f>
        <v>Dopravní projektování, spol. s r.o.</v>
      </c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29</v>
      </c>
      <c r="D87" s="37"/>
      <c r="E87" s="37"/>
      <c r="F87" s="28" t="str">
        <f>IF(E20="","",E20)</f>
        <v>Vyplň údaj</v>
      </c>
      <c r="G87" s="37"/>
      <c r="H87" s="37"/>
      <c r="I87" s="30" t="s">
        <v>36</v>
      </c>
      <c r="J87" s="33" t="str">
        <f>E26</f>
        <v>Ing. Ondřej Brozda</v>
      </c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0.3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11" customFormat="1" ht="29.25" customHeight="1">
      <c r="A89" s="152"/>
      <c r="B89" s="153"/>
      <c r="C89" s="154" t="s">
        <v>129</v>
      </c>
      <c r="D89" s="155" t="s">
        <v>59</v>
      </c>
      <c r="E89" s="155" t="s">
        <v>55</v>
      </c>
      <c r="F89" s="155" t="s">
        <v>56</v>
      </c>
      <c r="G89" s="155" t="s">
        <v>130</v>
      </c>
      <c r="H89" s="155" t="s">
        <v>131</v>
      </c>
      <c r="I89" s="155" t="s">
        <v>132</v>
      </c>
      <c r="J89" s="155" t="s">
        <v>113</v>
      </c>
      <c r="K89" s="156" t="s">
        <v>133</v>
      </c>
      <c r="L89" s="157"/>
      <c r="M89" s="69" t="s">
        <v>19</v>
      </c>
      <c r="N89" s="70" t="s">
        <v>44</v>
      </c>
      <c r="O89" s="70" t="s">
        <v>134</v>
      </c>
      <c r="P89" s="70" t="s">
        <v>135</v>
      </c>
      <c r="Q89" s="70" t="s">
        <v>136</v>
      </c>
      <c r="R89" s="70" t="s">
        <v>137</v>
      </c>
      <c r="S89" s="70" t="s">
        <v>138</v>
      </c>
      <c r="T89" s="71" t="s">
        <v>139</v>
      </c>
      <c r="U89" s="152"/>
      <c r="V89" s="152"/>
      <c r="W89" s="152"/>
      <c r="X89" s="152"/>
      <c r="Y89" s="152"/>
      <c r="Z89" s="152"/>
      <c r="AA89" s="152"/>
      <c r="AB89" s="152"/>
      <c r="AC89" s="152"/>
      <c r="AD89" s="152"/>
      <c r="AE89" s="152"/>
    </row>
    <row r="90" spans="1:65" s="2" customFormat="1" ht="22.9" customHeight="1">
      <c r="A90" s="35"/>
      <c r="B90" s="36"/>
      <c r="C90" s="76" t="s">
        <v>140</v>
      </c>
      <c r="D90" s="37"/>
      <c r="E90" s="37"/>
      <c r="F90" s="37"/>
      <c r="G90" s="37"/>
      <c r="H90" s="37"/>
      <c r="I90" s="37"/>
      <c r="J90" s="158">
        <f>BK90</f>
        <v>0</v>
      </c>
      <c r="K90" s="37"/>
      <c r="L90" s="40"/>
      <c r="M90" s="72"/>
      <c r="N90" s="159"/>
      <c r="O90" s="73"/>
      <c r="P90" s="160">
        <f>P91</f>
        <v>0</v>
      </c>
      <c r="Q90" s="73"/>
      <c r="R90" s="160">
        <f>R91</f>
        <v>0</v>
      </c>
      <c r="S90" s="73"/>
      <c r="T90" s="161">
        <f>T91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73</v>
      </c>
      <c r="AU90" s="18" t="s">
        <v>114</v>
      </c>
      <c r="BK90" s="162">
        <f>BK91</f>
        <v>0</v>
      </c>
    </row>
    <row r="91" spans="1:65" s="12" customFormat="1" ht="25.9" customHeight="1">
      <c r="B91" s="163"/>
      <c r="C91" s="164"/>
      <c r="D91" s="165" t="s">
        <v>73</v>
      </c>
      <c r="E91" s="166" t="s">
        <v>101</v>
      </c>
      <c r="F91" s="166" t="s">
        <v>102</v>
      </c>
      <c r="G91" s="164"/>
      <c r="H91" s="164"/>
      <c r="I91" s="167"/>
      <c r="J91" s="168">
        <f>BK91</f>
        <v>0</v>
      </c>
      <c r="K91" s="164"/>
      <c r="L91" s="169"/>
      <c r="M91" s="170"/>
      <c r="N91" s="171"/>
      <c r="O91" s="171"/>
      <c r="P91" s="172">
        <f>P92+SUM(P93:P96)+P121+P157+P165</f>
        <v>0</v>
      </c>
      <c r="Q91" s="171"/>
      <c r="R91" s="172">
        <f>R92+SUM(R93:R96)+R121+R157+R165</f>
        <v>0</v>
      </c>
      <c r="S91" s="171"/>
      <c r="T91" s="173">
        <f>T92+SUM(T93:T96)+T121+T157+T165</f>
        <v>0</v>
      </c>
      <c r="AR91" s="174" t="s">
        <v>176</v>
      </c>
      <c r="AT91" s="175" t="s">
        <v>73</v>
      </c>
      <c r="AU91" s="175" t="s">
        <v>74</v>
      </c>
      <c r="AY91" s="174" t="s">
        <v>143</v>
      </c>
      <c r="BK91" s="176">
        <f>BK92+SUM(BK93:BK96)+BK121+BK157+BK165</f>
        <v>0</v>
      </c>
    </row>
    <row r="92" spans="1:65" s="2" customFormat="1" ht="24.2" customHeight="1">
      <c r="A92" s="35"/>
      <c r="B92" s="36"/>
      <c r="C92" s="179" t="s">
        <v>81</v>
      </c>
      <c r="D92" s="179" t="s">
        <v>145</v>
      </c>
      <c r="E92" s="180" t="s">
        <v>940</v>
      </c>
      <c r="F92" s="181" t="s">
        <v>941</v>
      </c>
      <c r="G92" s="182" t="s">
        <v>179</v>
      </c>
      <c r="H92" s="183">
        <v>200</v>
      </c>
      <c r="I92" s="184"/>
      <c r="J92" s="185">
        <f>ROUND(I92*H92,2)</f>
        <v>0</v>
      </c>
      <c r="K92" s="181" t="s">
        <v>19</v>
      </c>
      <c r="L92" s="40"/>
      <c r="M92" s="186" t="s">
        <v>19</v>
      </c>
      <c r="N92" s="187" t="s">
        <v>45</v>
      </c>
      <c r="O92" s="65"/>
      <c r="P92" s="188">
        <f>O92*H92</f>
        <v>0</v>
      </c>
      <c r="Q92" s="188">
        <v>0</v>
      </c>
      <c r="R92" s="188">
        <f>Q92*H92</f>
        <v>0</v>
      </c>
      <c r="S92" s="188">
        <v>0</v>
      </c>
      <c r="T92" s="189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0" t="s">
        <v>942</v>
      </c>
      <c r="AT92" s="190" t="s">
        <v>145</v>
      </c>
      <c r="AU92" s="190" t="s">
        <v>81</v>
      </c>
      <c r="AY92" s="18" t="s">
        <v>143</v>
      </c>
      <c r="BE92" s="191">
        <f>IF(N92="základní",J92,0)</f>
        <v>0</v>
      </c>
      <c r="BF92" s="191">
        <f>IF(N92="snížená",J92,0)</f>
        <v>0</v>
      </c>
      <c r="BG92" s="191">
        <f>IF(N92="zákl. přenesená",J92,0)</f>
        <v>0</v>
      </c>
      <c r="BH92" s="191">
        <f>IF(N92="sníž. přenesená",J92,0)</f>
        <v>0</v>
      </c>
      <c r="BI92" s="191">
        <f>IF(N92="nulová",J92,0)</f>
        <v>0</v>
      </c>
      <c r="BJ92" s="18" t="s">
        <v>81</v>
      </c>
      <c r="BK92" s="191">
        <f>ROUND(I92*H92,2)</f>
        <v>0</v>
      </c>
      <c r="BL92" s="18" t="s">
        <v>942</v>
      </c>
      <c r="BM92" s="190" t="s">
        <v>1035</v>
      </c>
    </row>
    <row r="93" spans="1:65" s="2" customFormat="1" ht="58.5">
      <c r="A93" s="35"/>
      <c r="B93" s="36"/>
      <c r="C93" s="37"/>
      <c r="D93" s="192" t="s">
        <v>152</v>
      </c>
      <c r="E93" s="37"/>
      <c r="F93" s="193" t="s">
        <v>944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152</v>
      </c>
      <c r="AU93" s="18" t="s">
        <v>81</v>
      </c>
    </row>
    <row r="94" spans="1:65" s="13" customFormat="1" ht="11.25">
      <c r="B94" s="199"/>
      <c r="C94" s="200"/>
      <c r="D94" s="192" t="s">
        <v>168</v>
      </c>
      <c r="E94" s="201" t="s">
        <v>19</v>
      </c>
      <c r="F94" s="202" t="s">
        <v>945</v>
      </c>
      <c r="G94" s="200"/>
      <c r="H94" s="203">
        <v>200</v>
      </c>
      <c r="I94" s="204"/>
      <c r="J94" s="200"/>
      <c r="K94" s="200"/>
      <c r="L94" s="205"/>
      <c r="M94" s="206"/>
      <c r="N94" s="207"/>
      <c r="O94" s="207"/>
      <c r="P94" s="207"/>
      <c r="Q94" s="207"/>
      <c r="R94" s="207"/>
      <c r="S94" s="207"/>
      <c r="T94" s="208"/>
      <c r="AT94" s="209" t="s">
        <v>168</v>
      </c>
      <c r="AU94" s="209" t="s">
        <v>81</v>
      </c>
      <c r="AV94" s="13" t="s">
        <v>83</v>
      </c>
      <c r="AW94" s="13" t="s">
        <v>35</v>
      </c>
      <c r="AX94" s="13" t="s">
        <v>74</v>
      </c>
      <c r="AY94" s="209" t="s">
        <v>143</v>
      </c>
    </row>
    <row r="95" spans="1:65" s="14" customFormat="1" ht="11.25">
      <c r="B95" s="211"/>
      <c r="C95" s="212"/>
      <c r="D95" s="192" t="s">
        <v>168</v>
      </c>
      <c r="E95" s="213" t="s">
        <v>19</v>
      </c>
      <c r="F95" s="214" t="s">
        <v>192</v>
      </c>
      <c r="G95" s="212"/>
      <c r="H95" s="215">
        <v>200</v>
      </c>
      <c r="I95" s="216"/>
      <c r="J95" s="212"/>
      <c r="K95" s="212"/>
      <c r="L95" s="217"/>
      <c r="M95" s="218"/>
      <c r="N95" s="219"/>
      <c r="O95" s="219"/>
      <c r="P95" s="219"/>
      <c r="Q95" s="219"/>
      <c r="R95" s="219"/>
      <c r="S95" s="219"/>
      <c r="T95" s="220"/>
      <c r="AT95" s="221" t="s">
        <v>168</v>
      </c>
      <c r="AU95" s="221" t="s">
        <v>81</v>
      </c>
      <c r="AV95" s="14" t="s">
        <v>150</v>
      </c>
      <c r="AW95" s="14" t="s">
        <v>35</v>
      </c>
      <c r="AX95" s="14" t="s">
        <v>81</v>
      </c>
      <c r="AY95" s="221" t="s">
        <v>143</v>
      </c>
    </row>
    <row r="96" spans="1:65" s="12" customFormat="1" ht="22.9" customHeight="1">
      <c r="B96" s="163"/>
      <c r="C96" s="164"/>
      <c r="D96" s="165" t="s">
        <v>73</v>
      </c>
      <c r="E96" s="177" t="s">
        <v>946</v>
      </c>
      <c r="F96" s="177" t="s">
        <v>947</v>
      </c>
      <c r="G96" s="164"/>
      <c r="H96" s="164"/>
      <c r="I96" s="167"/>
      <c r="J96" s="178">
        <f>BK96</f>
        <v>0</v>
      </c>
      <c r="K96" s="164"/>
      <c r="L96" s="169"/>
      <c r="M96" s="170"/>
      <c r="N96" s="171"/>
      <c r="O96" s="171"/>
      <c r="P96" s="172">
        <f>SUM(P97:P120)</f>
        <v>0</v>
      </c>
      <c r="Q96" s="171"/>
      <c r="R96" s="172">
        <f>SUM(R97:R120)</f>
        <v>0</v>
      </c>
      <c r="S96" s="171"/>
      <c r="T96" s="173">
        <f>SUM(T97:T120)</f>
        <v>0</v>
      </c>
      <c r="AR96" s="174" t="s">
        <v>176</v>
      </c>
      <c r="AT96" s="175" t="s">
        <v>73</v>
      </c>
      <c r="AU96" s="175" t="s">
        <v>81</v>
      </c>
      <c r="AY96" s="174" t="s">
        <v>143</v>
      </c>
      <c r="BK96" s="176">
        <f>SUM(BK97:BK120)</f>
        <v>0</v>
      </c>
    </row>
    <row r="97" spans="1:65" s="2" customFormat="1" ht="16.5" customHeight="1">
      <c r="A97" s="35"/>
      <c r="B97" s="36"/>
      <c r="C97" s="179" t="s">
        <v>83</v>
      </c>
      <c r="D97" s="179" t="s">
        <v>145</v>
      </c>
      <c r="E97" s="180" t="s">
        <v>948</v>
      </c>
      <c r="F97" s="181" t="s">
        <v>949</v>
      </c>
      <c r="G97" s="182" t="s">
        <v>950</v>
      </c>
      <c r="H97" s="183">
        <v>1</v>
      </c>
      <c r="I97" s="184"/>
      <c r="J97" s="185">
        <f>ROUND(I97*H97,2)</f>
        <v>0</v>
      </c>
      <c r="K97" s="181" t="s">
        <v>19</v>
      </c>
      <c r="L97" s="40"/>
      <c r="M97" s="186" t="s">
        <v>19</v>
      </c>
      <c r="N97" s="187" t="s">
        <v>45</v>
      </c>
      <c r="O97" s="65"/>
      <c r="P97" s="188">
        <f>O97*H97</f>
        <v>0</v>
      </c>
      <c r="Q97" s="188">
        <v>0</v>
      </c>
      <c r="R97" s="188">
        <f>Q97*H97</f>
        <v>0</v>
      </c>
      <c r="S97" s="188">
        <v>0</v>
      </c>
      <c r="T97" s="189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0" t="s">
        <v>942</v>
      </c>
      <c r="AT97" s="190" t="s">
        <v>145</v>
      </c>
      <c r="AU97" s="190" t="s">
        <v>83</v>
      </c>
      <c r="AY97" s="18" t="s">
        <v>143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8" t="s">
        <v>81</v>
      </c>
      <c r="BK97" s="191">
        <f>ROUND(I97*H97,2)</f>
        <v>0</v>
      </c>
      <c r="BL97" s="18" t="s">
        <v>942</v>
      </c>
      <c r="BM97" s="190" t="s">
        <v>1036</v>
      </c>
    </row>
    <row r="98" spans="1:65" s="2" customFormat="1" ht="11.25">
      <c r="A98" s="35"/>
      <c r="B98" s="36"/>
      <c r="C98" s="37"/>
      <c r="D98" s="192" t="s">
        <v>152</v>
      </c>
      <c r="E98" s="37"/>
      <c r="F98" s="193" t="s">
        <v>949</v>
      </c>
      <c r="G98" s="37"/>
      <c r="H98" s="37"/>
      <c r="I98" s="194"/>
      <c r="J98" s="37"/>
      <c r="K98" s="37"/>
      <c r="L98" s="40"/>
      <c r="M98" s="195"/>
      <c r="N98" s="196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152</v>
      </c>
      <c r="AU98" s="18" t="s">
        <v>83</v>
      </c>
    </row>
    <row r="99" spans="1:65" s="2" customFormat="1" ht="39">
      <c r="A99" s="35"/>
      <c r="B99" s="36"/>
      <c r="C99" s="37"/>
      <c r="D99" s="192" t="s">
        <v>183</v>
      </c>
      <c r="E99" s="37"/>
      <c r="F99" s="210" t="s">
        <v>952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183</v>
      </c>
      <c r="AU99" s="18" t="s">
        <v>83</v>
      </c>
    </row>
    <row r="100" spans="1:65" s="2" customFormat="1" ht="16.5" customHeight="1">
      <c r="A100" s="35"/>
      <c r="B100" s="36"/>
      <c r="C100" s="179" t="s">
        <v>161</v>
      </c>
      <c r="D100" s="179" t="s">
        <v>145</v>
      </c>
      <c r="E100" s="180" t="s">
        <v>953</v>
      </c>
      <c r="F100" s="181" t="s">
        <v>949</v>
      </c>
      <c r="G100" s="182" t="s">
        <v>950</v>
      </c>
      <c r="H100" s="183">
        <v>3</v>
      </c>
      <c r="I100" s="184"/>
      <c r="J100" s="185">
        <f>ROUND(I100*H100,2)</f>
        <v>0</v>
      </c>
      <c r="K100" s="181" t="s">
        <v>19</v>
      </c>
      <c r="L100" s="40"/>
      <c r="M100" s="186" t="s">
        <v>19</v>
      </c>
      <c r="N100" s="187" t="s">
        <v>45</v>
      </c>
      <c r="O100" s="65"/>
      <c r="P100" s="188">
        <f>O100*H100</f>
        <v>0</v>
      </c>
      <c r="Q100" s="188">
        <v>0</v>
      </c>
      <c r="R100" s="188">
        <f>Q100*H100</f>
        <v>0</v>
      </c>
      <c r="S100" s="188">
        <v>0</v>
      </c>
      <c r="T100" s="189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0" t="s">
        <v>942</v>
      </c>
      <c r="AT100" s="190" t="s">
        <v>145</v>
      </c>
      <c r="AU100" s="190" t="s">
        <v>83</v>
      </c>
      <c r="AY100" s="18" t="s">
        <v>143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8" t="s">
        <v>81</v>
      </c>
      <c r="BK100" s="191">
        <f>ROUND(I100*H100,2)</f>
        <v>0</v>
      </c>
      <c r="BL100" s="18" t="s">
        <v>942</v>
      </c>
      <c r="BM100" s="190" t="s">
        <v>1037</v>
      </c>
    </row>
    <row r="101" spans="1:65" s="2" customFormat="1" ht="11.25">
      <c r="A101" s="35"/>
      <c r="B101" s="36"/>
      <c r="C101" s="37"/>
      <c r="D101" s="192" t="s">
        <v>152</v>
      </c>
      <c r="E101" s="37"/>
      <c r="F101" s="193" t="s">
        <v>949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152</v>
      </c>
      <c r="AU101" s="18" t="s">
        <v>83</v>
      </c>
    </row>
    <row r="102" spans="1:65" s="2" customFormat="1" ht="39">
      <c r="A102" s="35"/>
      <c r="B102" s="36"/>
      <c r="C102" s="37"/>
      <c r="D102" s="192" t="s">
        <v>183</v>
      </c>
      <c r="E102" s="37"/>
      <c r="F102" s="210" t="s">
        <v>955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183</v>
      </c>
      <c r="AU102" s="18" t="s">
        <v>83</v>
      </c>
    </row>
    <row r="103" spans="1:65" s="13" customFormat="1" ht="11.25">
      <c r="B103" s="199"/>
      <c r="C103" s="200"/>
      <c r="D103" s="192" t="s">
        <v>168</v>
      </c>
      <c r="E103" s="201" t="s">
        <v>19</v>
      </c>
      <c r="F103" s="202" t="s">
        <v>956</v>
      </c>
      <c r="G103" s="200"/>
      <c r="H103" s="203">
        <v>1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168</v>
      </c>
      <c r="AU103" s="209" t="s">
        <v>83</v>
      </c>
      <c r="AV103" s="13" t="s">
        <v>83</v>
      </c>
      <c r="AW103" s="13" t="s">
        <v>35</v>
      </c>
      <c r="AX103" s="13" t="s">
        <v>74</v>
      </c>
      <c r="AY103" s="209" t="s">
        <v>143</v>
      </c>
    </row>
    <row r="104" spans="1:65" s="13" customFormat="1" ht="11.25">
      <c r="B104" s="199"/>
      <c r="C104" s="200"/>
      <c r="D104" s="192" t="s">
        <v>168</v>
      </c>
      <c r="E104" s="201" t="s">
        <v>19</v>
      </c>
      <c r="F104" s="202" t="s">
        <v>957</v>
      </c>
      <c r="G104" s="200"/>
      <c r="H104" s="203">
        <v>2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168</v>
      </c>
      <c r="AU104" s="209" t="s">
        <v>83</v>
      </c>
      <c r="AV104" s="13" t="s">
        <v>83</v>
      </c>
      <c r="AW104" s="13" t="s">
        <v>35</v>
      </c>
      <c r="AX104" s="13" t="s">
        <v>74</v>
      </c>
      <c r="AY104" s="209" t="s">
        <v>143</v>
      </c>
    </row>
    <row r="105" spans="1:65" s="14" customFormat="1" ht="11.25">
      <c r="B105" s="211"/>
      <c r="C105" s="212"/>
      <c r="D105" s="192" t="s">
        <v>168</v>
      </c>
      <c r="E105" s="213" t="s">
        <v>19</v>
      </c>
      <c r="F105" s="214" t="s">
        <v>192</v>
      </c>
      <c r="G105" s="212"/>
      <c r="H105" s="215">
        <v>3</v>
      </c>
      <c r="I105" s="216"/>
      <c r="J105" s="212"/>
      <c r="K105" s="212"/>
      <c r="L105" s="217"/>
      <c r="M105" s="218"/>
      <c r="N105" s="219"/>
      <c r="O105" s="219"/>
      <c r="P105" s="219"/>
      <c r="Q105" s="219"/>
      <c r="R105" s="219"/>
      <c r="S105" s="219"/>
      <c r="T105" s="220"/>
      <c r="AT105" s="221" t="s">
        <v>168</v>
      </c>
      <c r="AU105" s="221" t="s">
        <v>83</v>
      </c>
      <c r="AV105" s="14" t="s">
        <v>150</v>
      </c>
      <c r="AW105" s="14" t="s">
        <v>35</v>
      </c>
      <c r="AX105" s="14" t="s">
        <v>81</v>
      </c>
      <c r="AY105" s="221" t="s">
        <v>143</v>
      </c>
    </row>
    <row r="106" spans="1:65" s="2" customFormat="1" ht="16.5" customHeight="1">
      <c r="A106" s="35"/>
      <c r="B106" s="36"/>
      <c r="C106" s="179" t="s">
        <v>150</v>
      </c>
      <c r="D106" s="179" t="s">
        <v>145</v>
      </c>
      <c r="E106" s="180" t="s">
        <v>958</v>
      </c>
      <c r="F106" s="181" t="s">
        <v>959</v>
      </c>
      <c r="G106" s="182" t="s">
        <v>950</v>
      </c>
      <c r="H106" s="183">
        <v>1</v>
      </c>
      <c r="I106" s="184"/>
      <c r="J106" s="185">
        <f>ROUND(I106*H106,2)</f>
        <v>0</v>
      </c>
      <c r="K106" s="181" t="s">
        <v>149</v>
      </c>
      <c r="L106" s="40"/>
      <c r="M106" s="186" t="s">
        <v>19</v>
      </c>
      <c r="N106" s="187" t="s">
        <v>45</v>
      </c>
      <c r="O106" s="65"/>
      <c r="P106" s="188">
        <f>O106*H106</f>
        <v>0</v>
      </c>
      <c r="Q106" s="188">
        <v>0</v>
      </c>
      <c r="R106" s="188">
        <f>Q106*H106</f>
        <v>0</v>
      </c>
      <c r="S106" s="188">
        <v>0</v>
      </c>
      <c r="T106" s="189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0" t="s">
        <v>942</v>
      </c>
      <c r="AT106" s="190" t="s">
        <v>145</v>
      </c>
      <c r="AU106" s="190" t="s">
        <v>83</v>
      </c>
      <c r="AY106" s="18" t="s">
        <v>143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8" t="s">
        <v>81</v>
      </c>
      <c r="BK106" s="191">
        <f>ROUND(I106*H106,2)</f>
        <v>0</v>
      </c>
      <c r="BL106" s="18" t="s">
        <v>942</v>
      </c>
      <c r="BM106" s="190" t="s">
        <v>1038</v>
      </c>
    </row>
    <row r="107" spans="1:65" s="2" customFormat="1" ht="11.25">
      <c r="A107" s="35"/>
      <c r="B107" s="36"/>
      <c r="C107" s="37"/>
      <c r="D107" s="192" t="s">
        <v>152</v>
      </c>
      <c r="E107" s="37"/>
      <c r="F107" s="193" t="s">
        <v>959</v>
      </c>
      <c r="G107" s="37"/>
      <c r="H107" s="37"/>
      <c r="I107" s="194"/>
      <c r="J107" s="37"/>
      <c r="K107" s="37"/>
      <c r="L107" s="40"/>
      <c r="M107" s="195"/>
      <c r="N107" s="196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152</v>
      </c>
      <c r="AU107" s="18" t="s">
        <v>83</v>
      </c>
    </row>
    <row r="108" spans="1:65" s="2" customFormat="1" ht="11.25">
      <c r="A108" s="35"/>
      <c r="B108" s="36"/>
      <c r="C108" s="37"/>
      <c r="D108" s="197" t="s">
        <v>154</v>
      </c>
      <c r="E108" s="37"/>
      <c r="F108" s="198" t="s">
        <v>961</v>
      </c>
      <c r="G108" s="37"/>
      <c r="H108" s="37"/>
      <c r="I108" s="194"/>
      <c r="J108" s="37"/>
      <c r="K108" s="37"/>
      <c r="L108" s="40"/>
      <c r="M108" s="195"/>
      <c r="N108" s="19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154</v>
      </c>
      <c r="AU108" s="18" t="s">
        <v>83</v>
      </c>
    </row>
    <row r="109" spans="1:65" s="2" customFormat="1" ht="19.5">
      <c r="A109" s="35"/>
      <c r="B109" s="36"/>
      <c r="C109" s="37"/>
      <c r="D109" s="192" t="s">
        <v>183</v>
      </c>
      <c r="E109" s="37"/>
      <c r="F109" s="210" t="s">
        <v>962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183</v>
      </c>
      <c r="AU109" s="18" t="s">
        <v>83</v>
      </c>
    </row>
    <row r="110" spans="1:65" s="2" customFormat="1" ht="16.5" customHeight="1">
      <c r="A110" s="35"/>
      <c r="B110" s="36"/>
      <c r="C110" s="179" t="s">
        <v>176</v>
      </c>
      <c r="D110" s="179" t="s">
        <v>145</v>
      </c>
      <c r="E110" s="180" t="s">
        <v>963</v>
      </c>
      <c r="F110" s="181" t="s">
        <v>964</v>
      </c>
      <c r="G110" s="182" t="s">
        <v>950</v>
      </c>
      <c r="H110" s="183">
        <v>1</v>
      </c>
      <c r="I110" s="184"/>
      <c r="J110" s="185">
        <f>ROUND(I110*H110,2)</f>
        <v>0</v>
      </c>
      <c r="K110" s="181" t="s">
        <v>149</v>
      </c>
      <c r="L110" s="40"/>
      <c r="M110" s="186" t="s">
        <v>19</v>
      </c>
      <c r="N110" s="187" t="s">
        <v>45</v>
      </c>
      <c r="O110" s="65"/>
      <c r="P110" s="188">
        <f>O110*H110</f>
        <v>0</v>
      </c>
      <c r="Q110" s="188">
        <v>0</v>
      </c>
      <c r="R110" s="188">
        <f>Q110*H110</f>
        <v>0</v>
      </c>
      <c r="S110" s="188">
        <v>0</v>
      </c>
      <c r="T110" s="189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0" t="s">
        <v>942</v>
      </c>
      <c r="AT110" s="190" t="s">
        <v>145</v>
      </c>
      <c r="AU110" s="190" t="s">
        <v>83</v>
      </c>
      <c r="AY110" s="18" t="s">
        <v>143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8" t="s">
        <v>81</v>
      </c>
      <c r="BK110" s="191">
        <f>ROUND(I110*H110,2)</f>
        <v>0</v>
      </c>
      <c r="BL110" s="18" t="s">
        <v>942</v>
      </c>
      <c r="BM110" s="190" t="s">
        <v>1039</v>
      </c>
    </row>
    <row r="111" spans="1:65" s="2" customFormat="1" ht="11.25">
      <c r="A111" s="35"/>
      <c r="B111" s="36"/>
      <c r="C111" s="37"/>
      <c r="D111" s="192" t="s">
        <v>152</v>
      </c>
      <c r="E111" s="37"/>
      <c r="F111" s="193" t="s">
        <v>964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152</v>
      </c>
      <c r="AU111" s="18" t="s">
        <v>83</v>
      </c>
    </row>
    <row r="112" spans="1:65" s="2" customFormat="1" ht="11.25">
      <c r="A112" s="35"/>
      <c r="B112" s="36"/>
      <c r="C112" s="37"/>
      <c r="D112" s="197" t="s">
        <v>154</v>
      </c>
      <c r="E112" s="37"/>
      <c r="F112" s="198" t="s">
        <v>966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154</v>
      </c>
      <c r="AU112" s="18" t="s">
        <v>83</v>
      </c>
    </row>
    <row r="113" spans="1:65" s="2" customFormat="1" ht="29.25">
      <c r="A113" s="35"/>
      <c r="B113" s="36"/>
      <c r="C113" s="37"/>
      <c r="D113" s="192" t="s">
        <v>183</v>
      </c>
      <c r="E113" s="37"/>
      <c r="F113" s="210" t="s">
        <v>967</v>
      </c>
      <c r="G113" s="37"/>
      <c r="H113" s="37"/>
      <c r="I113" s="194"/>
      <c r="J113" s="37"/>
      <c r="K113" s="37"/>
      <c r="L113" s="40"/>
      <c r="M113" s="195"/>
      <c r="N113" s="19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183</v>
      </c>
      <c r="AU113" s="18" t="s">
        <v>83</v>
      </c>
    </row>
    <row r="114" spans="1:65" s="2" customFormat="1" ht="16.5" customHeight="1">
      <c r="A114" s="35"/>
      <c r="B114" s="36"/>
      <c r="C114" s="179" t="s">
        <v>185</v>
      </c>
      <c r="D114" s="179" t="s">
        <v>145</v>
      </c>
      <c r="E114" s="180" t="s">
        <v>968</v>
      </c>
      <c r="F114" s="181" t="s">
        <v>969</v>
      </c>
      <c r="G114" s="182" t="s">
        <v>950</v>
      </c>
      <c r="H114" s="183">
        <v>1</v>
      </c>
      <c r="I114" s="184"/>
      <c r="J114" s="185">
        <f>ROUND(I114*H114,2)</f>
        <v>0</v>
      </c>
      <c r="K114" s="181" t="s">
        <v>149</v>
      </c>
      <c r="L114" s="40"/>
      <c r="M114" s="186" t="s">
        <v>19</v>
      </c>
      <c r="N114" s="187" t="s">
        <v>45</v>
      </c>
      <c r="O114" s="65"/>
      <c r="P114" s="188">
        <f>O114*H114</f>
        <v>0</v>
      </c>
      <c r="Q114" s="188">
        <v>0</v>
      </c>
      <c r="R114" s="188">
        <f>Q114*H114</f>
        <v>0</v>
      </c>
      <c r="S114" s="188">
        <v>0</v>
      </c>
      <c r="T114" s="189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0" t="s">
        <v>942</v>
      </c>
      <c r="AT114" s="190" t="s">
        <v>145</v>
      </c>
      <c r="AU114" s="190" t="s">
        <v>83</v>
      </c>
      <c r="AY114" s="18" t="s">
        <v>143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8" t="s">
        <v>81</v>
      </c>
      <c r="BK114" s="191">
        <f>ROUND(I114*H114,2)</f>
        <v>0</v>
      </c>
      <c r="BL114" s="18" t="s">
        <v>942</v>
      </c>
      <c r="BM114" s="190" t="s">
        <v>1040</v>
      </c>
    </row>
    <row r="115" spans="1:65" s="2" customFormat="1" ht="11.25">
      <c r="A115" s="35"/>
      <c r="B115" s="36"/>
      <c r="C115" s="37"/>
      <c r="D115" s="192" t="s">
        <v>152</v>
      </c>
      <c r="E115" s="37"/>
      <c r="F115" s="193" t="s">
        <v>969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152</v>
      </c>
      <c r="AU115" s="18" t="s">
        <v>83</v>
      </c>
    </row>
    <row r="116" spans="1:65" s="2" customFormat="1" ht="11.25">
      <c r="A116" s="35"/>
      <c r="B116" s="36"/>
      <c r="C116" s="37"/>
      <c r="D116" s="197" t="s">
        <v>154</v>
      </c>
      <c r="E116" s="37"/>
      <c r="F116" s="198" t="s">
        <v>971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154</v>
      </c>
      <c r="AU116" s="18" t="s">
        <v>83</v>
      </c>
    </row>
    <row r="117" spans="1:65" s="2" customFormat="1" ht="39">
      <c r="A117" s="35"/>
      <c r="B117" s="36"/>
      <c r="C117" s="37"/>
      <c r="D117" s="192" t="s">
        <v>183</v>
      </c>
      <c r="E117" s="37"/>
      <c r="F117" s="210" t="s">
        <v>972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183</v>
      </c>
      <c r="AU117" s="18" t="s">
        <v>83</v>
      </c>
    </row>
    <row r="118" spans="1:65" s="2" customFormat="1" ht="16.5" customHeight="1">
      <c r="A118" s="35"/>
      <c r="B118" s="36"/>
      <c r="C118" s="179" t="s">
        <v>193</v>
      </c>
      <c r="D118" s="179" t="s">
        <v>145</v>
      </c>
      <c r="E118" s="180" t="s">
        <v>973</v>
      </c>
      <c r="F118" s="181" t="s">
        <v>974</v>
      </c>
      <c r="G118" s="182" t="s">
        <v>399</v>
      </c>
      <c r="H118" s="183">
        <v>3</v>
      </c>
      <c r="I118" s="184"/>
      <c r="J118" s="185">
        <f>ROUND(I118*H118,2)</f>
        <v>0</v>
      </c>
      <c r="K118" s="181" t="s">
        <v>19</v>
      </c>
      <c r="L118" s="40"/>
      <c r="M118" s="186" t="s">
        <v>19</v>
      </c>
      <c r="N118" s="187" t="s">
        <v>45</v>
      </c>
      <c r="O118" s="65"/>
      <c r="P118" s="188">
        <f>O118*H118</f>
        <v>0</v>
      </c>
      <c r="Q118" s="188">
        <v>0</v>
      </c>
      <c r="R118" s="188">
        <f>Q118*H118</f>
        <v>0</v>
      </c>
      <c r="S118" s="188">
        <v>0</v>
      </c>
      <c r="T118" s="18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0" t="s">
        <v>942</v>
      </c>
      <c r="AT118" s="190" t="s">
        <v>145</v>
      </c>
      <c r="AU118" s="190" t="s">
        <v>83</v>
      </c>
      <c r="AY118" s="18" t="s">
        <v>143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8" t="s">
        <v>81</v>
      </c>
      <c r="BK118" s="191">
        <f>ROUND(I118*H118,2)</f>
        <v>0</v>
      </c>
      <c r="BL118" s="18" t="s">
        <v>942</v>
      </c>
      <c r="BM118" s="190" t="s">
        <v>1041</v>
      </c>
    </row>
    <row r="119" spans="1:65" s="2" customFormat="1" ht="11.25">
      <c r="A119" s="35"/>
      <c r="B119" s="36"/>
      <c r="C119" s="37"/>
      <c r="D119" s="192" t="s">
        <v>152</v>
      </c>
      <c r="E119" s="37"/>
      <c r="F119" s="193" t="s">
        <v>976</v>
      </c>
      <c r="G119" s="37"/>
      <c r="H119" s="37"/>
      <c r="I119" s="194"/>
      <c r="J119" s="37"/>
      <c r="K119" s="37"/>
      <c r="L119" s="40"/>
      <c r="M119" s="195"/>
      <c r="N119" s="196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152</v>
      </c>
      <c r="AU119" s="18" t="s">
        <v>83</v>
      </c>
    </row>
    <row r="120" spans="1:65" s="13" customFormat="1" ht="11.25">
      <c r="B120" s="199"/>
      <c r="C120" s="200"/>
      <c r="D120" s="192" t="s">
        <v>168</v>
      </c>
      <c r="E120" s="201" t="s">
        <v>19</v>
      </c>
      <c r="F120" s="202" t="s">
        <v>161</v>
      </c>
      <c r="G120" s="200"/>
      <c r="H120" s="203">
        <v>3</v>
      </c>
      <c r="I120" s="204"/>
      <c r="J120" s="200"/>
      <c r="K120" s="200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168</v>
      </c>
      <c r="AU120" s="209" t="s">
        <v>83</v>
      </c>
      <c r="AV120" s="13" t="s">
        <v>83</v>
      </c>
      <c r="AW120" s="13" t="s">
        <v>35</v>
      </c>
      <c r="AX120" s="13" t="s">
        <v>81</v>
      </c>
      <c r="AY120" s="209" t="s">
        <v>143</v>
      </c>
    </row>
    <row r="121" spans="1:65" s="12" customFormat="1" ht="22.9" customHeight="1">
      <c r="B121" s="163"/>
      <c r="C121" s="164"/>
      <c r="D121" s="165" t="s">
        <v>73</v>
      </c>
      <c r="E121" s="177" t="s">
        <v>979</v>
      </c>
      <c r="F121" s="177" t="s">
        <v>980</v>
      </c>
      <c r="G121" s="164"/>
      <c r="H121" s="164"/>
      <c r="I121" s="167"/>
      <c r="J121" s="178">
        <f>BK121</f>
        <v>0</v>
      </c>
      <c r="K121" s="164"/>
      <c r="L121" s="169"/>
      <c r="M121" s="170"/>
      <c r="N121" s="171"/>
      <c r="O121" s="171"/>
      <c r="P121" s="172">
        <f>SUM(P122:P156)</f>
        <v>0</v>
      </c>
      <c r="Q121" s="171"/>
      <c r="R121" s="172">
        <f>SUM(R122:R156)</f>
        <v>0</v>
      </c>
      <c r="S121" s="171"/>
      <c r="T121" s="173">
        <f>SUM(T122:T156)</f>
        <v>0</v>
      </c>
      <c r="AR121" s="174" t="s">
        <v>176</v>
      </c>
      <c r="AT121" s="175" t="s">
        <v>73</v>
      </c>
      <c r="AU121" s="175" t="s">
        <v>81</v>
      </c>
      <c r="AY121" s="174" t="s">
        <v>143</v>
      </c>
      <c r="BK121" s="176">
        <f>SUM(BK122:BK156)</f>
        <v>0</v>
      </c>
    </row>
    <row r="122" spans="1:65" s="2" customFormat="1" ht="16.5" customHeight="1">
      <c r="A122" s="35"/>
      <c r="B122" s="36"/>
      <c r="C122" s="179" t="s">
        <v>201</v>
      </c>
      <c r="D122" s="179" t="s">
        <v>145</v>
      </c>
      <c r="E122" s="180" t="s">
        <v>981</v>
      </c>
      <c r="F122" s="181" t="s">
        <v>980</v>
      </c>
      <c r="G122" s="182" t="s">
        <v>982</v>
      </c>
      <c r="H122" s="249"/>
      <c r="I122" s="184"/>
      <c r="J122" s="185">
        <f>ROUND(I122*H122,2)</f>
        <v>0</v>
      </c>
      <c r="K122" s="181" t="s">
        <v>19</v>
      </c>
      <c r="L122" s="40"/>
      <c r="M122" s="186" t="s">
        <v>19</v>
      </c>
      <c r="N122" s="187" t="s">
        <v>45</v>
      </c>
      <c r="O122" s="65"/>
      <c r="P122" s="188">
        <f>O122*H122</f>
        <v>0</v>
      </c>
      <c r="Q122" s="188">
        <v>0</v>
      </c>
      <c r="R122" s="188">
        <f>Q122*H122</f>
        <v>0</v>
      </c>
      <c r="S122" s="188">
        <v>0</v>
      </c>
      <c r="T122" s="18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0" t="s">
        <v>150</v>
      </c>
      <c r="AT122" s="190" t="s">
        <v>145</v>
      </c>
      <c r="AU122" s="190" t="s">
        <v>83</v>
      </c>
      <c r="AY122" s="18" t="s">
        <v>143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8" t="s">
        <v>81</v>
      </c>
      <c r="BK122" s="191">
        <f>ROUND(I122*H122,2)</f>
        <v>0</v>
      </c>
      <c r="BL122" s="18" t="s">
        <v>150</v>
      </c>
      <c r="BM122" s="190" t="s">
        <v>1042</v>
      </c>
    </row>
    <row r="123" spans="1:65" s="2" customFormat="1" ht="11.25">
      <c r="A123" s="35"/>
      <c r="B123" s="36"/>
      <c r="C123" s="37"/>
      <c r="D123" s="192" t="s">
        <v>152</v>
      </c>
      <c r="E123" s="37"/>
      <c r="F123" s="193" t="s">
        <v>980</v>
      </c>
      <c r="G123" s="37"/>
      <c r="H123" s="37"/>
      <c r="I123" s="194"/>
      <c r="J123" s="37"/>
      <c r="K123" s="37"/>
      <c r="L123" s="40"/>
      <c r="M123" s="195"/>
      <c r="N123" s="196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152</v>
      </c>
      <c r="AU123" s="18" t="s">
        <v>83</v>
      </c>
    </row>
    <row r="124" spans="1:65" s="2" customFormat="1" ht="107.25">
      <c r="A124" s="35"/>
      <c r="B124" s="36"/>
      <c r="C124" s="37"/>
      <c r="D124" s="192" t="s">
        <v>183</v>
      </c>
      <c r="E124" s="37"/>
      <c r="F124" s="210" t="s">
        <v>984</v>
      </c>
      <c r="G124" s="37"/>
      <c r="H124" s="37"/>
      <c r="I124" s="194"/>
      <c r="J124" s="37"/>
      <c r="K124" s="37"/>
      <c r="L124" s="40"/>
      <c r="M124" s="195"/>
      <c r="N124" s="19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183</v>
      </c>
      <c r="AU124" s="18" t="s">
        <v>83</v>
      </c>
    </row>
    <row r="125" spans="1:65" s="2" customFormat="1" ht="16.5" customHeight="1">
      <c r="A125" s="35"/>
      <c r="B125" s="36"/>
      <c r="C125" s="179" t="s">
        <v>208</v>
      </c>
      <c r="D125" s="179" t="s">
        <v>145</v>
      </c>
      <c r="E125" s="180" t="s">
        <v>985</v>
      </c>
      <c r="F125" s="181" t="s">
        <v>986</v>
      </c>
      <c r="G125" s="182" t="s">
        <v>950</v>
      </c>
      <c r="H125" s="183">
        <v>1</v>
      </c>
      <c r="I125" s="184"/>
      <c r="J125" s="185">
        <f>ROUND(I125*H125,2)</f>
        <v>0</v>
      </c>
      <c r="K125" s="181" t="s">
        <v>19</v>
      </c>
      <c r="L125" s="40"/>
      <c r="M125" s="186" t="s">
        <v>19</v>
      </c>
      <c r="N125" s="187" t="s">
        <v>45</v>
      </c>
      <c r="O125" s="65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0" t="s">
        <v>150</v>
      </c>
      <c r="AT125" s="190" t="s">
        <v>145</v>
      </c>
      <c r="AU125" s="190" t="s">
        <v>83</v>
      </c>
      <c r="AY125" s="18" t="s">
        <v>143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81</v>
      </c>
      <c r="BK125" s="191">
        <f>ROUND(I125*H125,2)</f>
        <v>0</v>
      </c>
      <c r="BL125" s="18" t="s">
        <v>150</v>
      </c>
      <c r="BM125" s="190" t="s">
        <v>1043</v>
      </c>
    </row>
    <row r="126" spans="1:65" s="2" customFormat="1" ht="11.25">
      <c r="A126" s="35"/>
      <c r="B126" s="36"/>
      <c r="C126" s="37"/>
      <c r="D126" s="192" t="s">
        <v>152</v>
      </c>
      <c r="E126" s="37"/>
      <c r="F126" s="193" t="s">
        <v>986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152</v>
      </c>
      <c r="AU126" s="18" t="s">
        <v>83</v>
      </c>
    </row>
    <row r="127" spans="1:65" s="2" customFormat="1" ht="39">
      <c r="A127" s="35"/>
      <c r="B127" s="36"/>
      <c r="C127" s="37"/>
      <c r="D127" s="192" t="s">
        <v>183</v>
      </c>
      <c r="E127" s="37"/>
      <c r="F127" s="210" t="s">
        <v>988</v>
      </c>
      <c r="G127" s="37"/>
      <c r="H127" s="37"/>
      <c r="I127" s="194"/>
      <c r="J127" s="37"/>
      <c r="K127" s="37"/>
      <c r="L127" s="40"/>
      <c r="M127" s="195"/>
      <c r="N127" s="196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183</v>
      </c>
      <c r="AU127" s="18" t="s">
        <v>83</v>
      </c>
    </row>
    <row r="128" spans="1:65" s="2" customFormat="1" ht="16.5" customHeight="1">
      <c r="A128" s="35"/>
      <c r="B128" s="36"/>
      <c r="C128" s="179" t="s">
        <v>214</v>
      </c>
      <c r="D128" s="179" t="s">
        <v>145</v>
      </c>
      <c r="E128" s="180" t="s">
        <v>989</v>
      </c>
      <c r="F128" s="181" t="s">
        <v>990</v>
      </c>
      <c r="G128" s="182" t="s">
        <v>164</v>
      </c>
      <c r="H128" s="183">
        <v>216</v>
      </c>
      <c r="I128" s="184"/>
      <c r="J128" s="185">
        <f>ROUND(I128*H128,2)</f>
        <v>0</v>
      </c>
      <c r="K128" s="181" t="s">
        <v>19</v>
      </c>
      <c r="L128" s="40"/>
      <c r="M128" s="186" t="s">
        <v>19</v>
      </c>
      <c r="N128" s="187" t="s">
        <v>45</v>
      </c>
      <c r="O128" s="65"/>
      <c r="P128" s="188">
        <f>O128*H128</f>
        <v>0</v>
      </c>
      <c r="Q128" s="188">
        <v>0</v>
      </c>
      <c r="R128" s="188">
        <f>Q128*H128</f>
        <v>0</v>
      </c>
      <c r="S128" s="188">
        <v>0</v>
      </c>
      <c r="T128" s="18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0" t="s">
        <v>150</v>
      </c>
      <c r="AT128" s="190" t="s">
        <v>145</v>
      </c>
      <c r="AU128" s="190" t="s">
        <v>83</v>
      </c>
      <c r="AY128" s="18" t="s">
        <v>143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8" t="s">
        <v>81</v>
      </c>
      <c r="BK128" s="191">
        <f>ROUND(I128*H128,2)</f>
        <v>0</v>
      </c>
      <c r="BL128" s="18" t="s">
        <v>150</v>
      </c>
      <c r="BM128" s="190" t="s">
        <v>1044</v>
      </c>
    </row>
    <row r="129" spans="1:65" s="2" customFormat="1" ht="11.25">
      <c r="A129" s="35"/>
      <c r="B129" s="36"/>
      <c r="C129" s="37"/>
      <c r="D129" s="192" t="s">
        <v>152</v>
      </c>
      <c r="E129" s="37"/>
      <c r="F129" s="193" t="s">
        <v>990</v>
      </c>
      <c r="G129" s="37"/>
      <c r="H129" s="37"/>
      <c r="I129" s="194"/>
      <c r="J129" s="37"/>
      <c r="K129" s="37"/>
      <c r="L129" s="40"/>
      <c r="M129" s="195"/>
      <c r="N129" s="196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152</v>
      </c>
      <c r="AU129" s="18" t="s">
        <v>83</v>
      </c>
    </row>
    <row r="130" spans="1:65" s="13" customFormat="1" ht="11.25">
      <c r="B130" s="199"/>
      <c r="C130" s="200"/>
      <c r="D130" s="192" t="s">
        <v>168</v>
      </c>
      <c r="E130" s="201" t="s">
        <v>19</v>
      </c>
      <c r="F130" s="202" t="s">
        <v>1045</v>
      </c>
      <c r="G130" s="200"/>
      <c r="H130" s="203">
        <v>180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168</v>
      </c>
      <c r="AU130" s="209" t="s">
        <v>83</v>
      </c>
      <c r="AV130" s="13" t="s">
        <v>83</v>
      </c>
      <c r="AW130" s="13" t="s">
        <v>35</v>
      </c>
      <c r="AX130" s="13" t="s">
        <v>74</v>
      </c>
      <c r="AY130" s="209" t="s">
        <v>143</v>
      </c>
    </row>
    <row r="131" spans="1:65" s="13" customFormat="1" ht="11.25">
      <c r="B131" s="199"/>
      <c r="C131" s="200"/>
      <c r="D131" s="192" t="s">
        <v>168</v>
      </c>
      <c r="E131" s="201" t="s">
        <v>19</v>
      </c>
      <c r="F131" s="202" t="s">
        <v>993</v>
      </c>
      <c r="G131" s="200"/>
      <c r="H131" s="203">
        <v>36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168</v>
      </c>
      <c r="AU131" s="209" t="s">
        <v>83</v>
      </c>
      <c r="AV131" s="13" t="s">
        <v>83</v>
      </c>
      <c r="AW131" s="13" t="s">
        <v>35</v>
      </c>
      <c r="AX131" s="13" t="s">
        <v>74</v>
      </c>
      <c r="AY131" s="209" t="s">
        <v>143</v>
      </c>
    </row>
    <row r="132" spans="1:65" s="14" customFormat="1" ht="11.25">
      <c r="B132" s="211"/>
      <c r="C132" s="212"/>
      <c r="D132" s="192" t="s">
        <v>168</v>
      </c>
      <c r="E132" s="213" t="s">
        <v>19</v>
      </c>
      <c r="F132" s="214" t="s">
        <v>192</v>
      </c>
      <c r="G132" s="212"/>
      <c r="H132" s="215">
        <v>216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168</v>
      </c>
      <c r="AU132" s="221" t="s">
        <v>83</v>
      </c>
      <c r="AV132" s="14" t="s">
        <v>150</v>
      </c>
      <c r="AW132" s="14" t="s">
        <v>35</v>
      </c>
      <c r="AX132" s="14" t="s">
        <v>81</v>
      </c>
      <c r="AY132" s="221" t="s">
        <v>143</v>
      </c>
    </row>
    <row r="133" spans="1:65" s="2" customFormat="1" ht="16.5" customHeight="1">
      <c r="A133" s="35"/>
      <c r="B133" s="36"/>
      <c r="C133" s="179" t="s">
        <v>221</v>
      </c>
      <c r="D133" s="179" t="s">
        <v>145</v>
      </c>
      <c r="E133" s="180" t="s">
        <v>1008</v>
      </c>
      <c r="F133" s="181" t="s">
        <v>1009</v>
      </c>
      <c r="G133" s="182" t="s">
        <v>996</v>
      </c>
      <c r="H133" s="183">
        <v>8</v>
      </c>
      <c r="I133" s="184"/>
      <c r="J133" s="185">
        <f>ROUND(I133*H133,2)</f>
        <v>0</v>
      </c>
      <c r="K133" s="181" t="s">
        <v>19</v>
      </c>
      <c r="L133" s="40"/>
      <c r="M133" s="186" t="s">
        <v>19</v>
      </c>
      <c r="N133" s="187" t="s">
        <v>45</v>
      </c>
      <c r="O133" s="65"/>
      <c r="P133" s="188">
        <f>O133*H133</f>
        <v>0</v>
      </c>
      <c r="Q133" s="188">
        <v>0</v>
      </c>
      <c r="R133" s="188">
        <f>Q133*H133</f>
        <v>0</v>
      </c>
      <c r="S133" s="188">
        <v>0</v>
      </c>
      <c r="T133" s="18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0" t="s">
        <v>942</v>
      </c>
      <c r="AT133" s="190" t="s">
        <v>145</v>
      </c>
      <c r="AU133" s="190" t="s">
        <v>83</v>
      </c>
      <c r="AY133" s="18" t="s">
        <v>143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81</v>
      </c>
      <c r="BK133" s="191">
        <f>ROUND(I133*H133,2)</f>
        <v>0</v>
      </c>
      <c r="BL133" s="18" t="s">
        <v>942</v>
      </c>
      <c r="BM133" s="190" t="s">
        <v>1046</v>
      </c>
    </row>
    <row r="134" spans="1:65" s="2" customFormat="1" ht="11.25">
      <c r="A134" s="35"/>
      <c r="B134" s="36"/>
      <c r="C134" s="37"/>
      <c r="D134" s="192" t="s">
        <v>152</v>
      </c>
      <c r="E134" s="37"/>
      <c r="F134" s="193" t="s">
        <v>1009</v>
      </c>
      <c r="G134" s="37"/>
      <c r="H134" s="37"/>
      <c r="I134" s="194"/>
      <c r="J134" s="37"/>
      <c r="K134" s="37"/>
      <c r="L134" s="40"/>
      <c r="M134" s="195"/>
      <c r="N134" s="196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152</v>
      </c>
      <c r="AU134" s="18" t="s">
        <v>83</v>
      </c>
    </row>
    <row r="135" spans="1:65" s="13" customFormat="1" ht="11.25">
      <c r="B135" s="199"/>
      <c r="C135" s="200"/>
      <c r="D135" s="192" t="s">
        <v>168</v>
      </c>
      <c r="E135" s="201" t="s">
        <v>19</v>
      </c>
      <c r="F135" s="202" t="s">
        <v>201</v>
      </c>
      <c r="G135" s="200"/>
      <c r="H135" s="203">
        <v>8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168</v>
      </c>
      <c r="AU135" s="209" t="s">
        <v>83</v>
      </c>
      <c r="AV135" s="13" t="s">
        <v>83</v>
      </c>
      <c r="AW135" s="13" t="s">
        <v>35</v>
      </c>
      <c r="AX135" s="13" t="s">
        <v>74</v>
      </c>
      <c r="AY135" s="209" t="s">
        <v>143</v>
      </c>
    </row>
    <row r="136" spans="1:65" s="14" customFormat="1" ht="11.25">
      <c r="B136" s="211"/>
      <c r="C136" s="212"/>
      <c r="D136" s="192" t="s">
        <v>168</v>
      </c>
      <c r="E136" s="213" t="s">
        <v>19</v>
      </c>
      <c r="F136" s="214" t="s">
        <v>192</v>
      </c>
      <c r="G136" s="212"/>
      <c r="H136" s="215">
        <v>8</v>
      </c>
      <c r="I136" s="216"/>
      <c r="J136" s="212"/>
      <c r="K136" s="212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168</v>
      </c>
      <c r="AU136" s="221" t="s">
        <v>83</v>
      </c>
      <c r="AV136" s="14" t="s">
        <v>150</v>
      </c>
      <c r="AW136" s="14" t="s">
        <v>35</v>
      </c>
      <c r="AX136" s="14" t="s">
        <v>81</v>
      </c>
      <c r="AY136" s="221" t="s">
        <v>143</v>
      </c>
    </row>
    <row r="137" spans="1:65" s="2" customFormat="1" ht="16.5" customHeight="1">
      <c r="A137" s="35"/>
      <c r="B137" s="36"/>
      <c r="C137" s="179" t="s">
        <v>228</v>
      </c>
      <c r="D137" s="179" t="s">
        <v>145</v>
      </c>
      <c r="E137" s="180" t="s">
        <v>994</v>
      </c>
      <c r="F137" s="181" t="s">
        <v>1047</v>
      </c>
      <c r="G137" s="182" t="s">
        <v>996</v>
      </c>
      <c r="H137" s="183">
        <v>90</v>
      </c>
      <c r="I137" s="184"/>
      <c r="J137" s="185">
        <f>ROUND(I137*H137,2)</f>
        <v>0</v>
      </c>
      <c r="K137" s="181" t="s">
        <v>19</v>
      </c>
      <c r="L137" s="40"/>
      <c r="M137" s="186" t="s">
        <v>19</v>
      </c>
      <c r="N137" s="187" t="s">
        <v>45</v>
      </c>
      <c r="O137" s="65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0" t="s">
        <v>150</v>
      </c>
      <c r="AT137" s="190" t="s">
        <v>145</v>
      </c>
      <c r="AU137" s="190" t="s">
        <v>83</v>
      </c>
      <c r="AY137" s="18" t="s">
        <v>143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8" t="s">
        <v>81</v>
      </c>
      <c r="BK137" s="191">
        <f>ROUND(I137*H137,2)</f>
        <v>0</v>
      </c>
      <c r="BL137" s="18" t="s">
        <v>150</v>
      </c>
      <c r="BM137" s="190" t="s">
        <v>1048</v>
      </c>
    </row>
    <row r="138" spans="1:65" s="2" customFormat="1" ht="11.25">
      <c r="A138" s="35"/>
      <c r="B138" s="36"/>
      <c r="C138" s="37"/>
      <c r="D138" s="192" t="s">
        <v>152</v>
      </c>
      <c r="E138" s="37"/>
      <c r="F138" s="193" t="s">
        <v>1049</v>
      </c>
      <c r="G138" s="37"/>
      <c r="H138" s="37"/>
      <c r="I138" s="194"/>
      <c r="J138" s="37"/>
      <c r="K138" s="37"/>
      <c r="L138" s="40"/>
      <c r="M138" s="195"/>
      <c r="N138" s="196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152</v>
      </c>
      <c r="AU138" s="18" t="s">
        <v>83</v>
      </c>
    </row>
    <row r="139" spans="1:65" s="13" customFormat="1" ht="11.25">
      <c r="B139" s="199"/>
      <c r="C139" s="200"/>
      <c r="D139" s="192" t="s">
        <v>168</v>
      </c>
      <c r="E139" s="201" t="s">
        <v>19</v>
      </c>
      <c r="F139" s="202" t="s">
        <v>1050</v>
      </c>
      <c r="G139" s="200"/>
      <c r="H139" s="203">
        <v>90</v>
      </c>
      <c r="I139" s="204"/>
      <c r="J139" s="200"/>
      <c r="K139" s="200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168</v>
      </c>
      <c r="AU139" s="209" t="s">
        <v>83</v>
      </c>
      <c r="AV139" s="13" t="s">
        <v>83</v>
      </c>
      <c r="AW139" s="13" t="s">
        <v>35</v>
      </c>
      <c r="AX139" s="13" t="s">
        <v>74</v>
      </c>
      <c r="AY139" s="209" t="s">
        <v>143</v>
      </c>
    </row>
    <row r="140" spans="1:65" s="14" customFormat="1" ht="11.25">
      <c r="B140" s="211"/>
      <c r="C140" s="212"/>
      <c r="D140" s="192" t="s">
        <v>168</v>
      </c>
      <c r="E140" s="213" t="s">
        <v>19</v>
      </c>
      <c r="F140" s="214" t="s">
        <v>192</v>
      </c>
      <c r="G140" s="212"/>
      <c r="H140" s="215">
        <v>90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168</v>
      </c>
      <c r="AU140" s="221" t="s">
        <v>83</v>
      </c>
      <c r="AV140" s="14" t="s">
        <v>150</v>
      </c>
      <c r="AW140" s="14" t="s">
        <v>35</v>
      </c>
      <c r="AX140" s="14" t="s">
        <v>81</v>
      </c>
      <c r="AY140" s="221" t="s">
        <v>143</v>
      </c>
    </row>
    <row r="141" spans="1:65" s="2" customFormat="1" ht="16.5" customHeight="1">
      <c r="A141" s="35"/>
      <c r="B141" s="36"/>
      <c r="C141" s="179" t="s">
        <v>235</v>
      </c>
      <c r="D141" s="179" t="s">
        <v>145</v>
      </c>
      <c r="E141" s="180" t="s">
        <v>999</v>
      </c>
      <c r="F141" s="181" t="s">
        <v>1000</v>
      </c>
      <c r="G141" s="182" t="s">
        <v>172</v>
      </c>
      <c r="H141" s="183">
        <v>6</v>
      </c>
      <c r="I141" s="184"/>
      <c r="J141" s="185">
        <f>ROUND(I141*H141,2)</f>
        <v>0</v>
      </c>
      <c r="K141" s="181" t="s">
        <v>19</v>
      </c>
      <c r="L141" s="40"/>
      <c r="M141" s="186" t="s">
        <v>19</v>
      </c>
      <c r="N141" s="187" t="s">
        <v>45</v>
      </c>
      <c r="O141" s="65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0" t="s">
        <v>942</v>
      </c>
      <c r="AT141" s="190" t="s">
        <v>145</v>
      </c>
      <c r="AU141" s="190" t="s">
        <v>83</v>
      </c>
      <c r="AY141" s="18" t="s">
        <v>143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81</v>
      </c>
      <c r="BK141" s="191">
        <f>ROUND(I141*H141,2)</f>
        <v>0</v>
      </c>
      <c r="BL141" s="18" t="s">
        <v>942</v>
      </c>
      <c r="BM141" s="190" t="s">
        <v>1051</v>
      </c>
    </row>
    <row r="142" spans="1:65" s="2" customFormat="1" ht="11.25">
      <c r="A142" s="35"/>
      <c r="B142" s="36"/>
      <c r="C142" s="37"/>
      <c r="D142" s="192" t="s">
        <v>152</v>
      </c>
      <c r="E142" s="37"/>
      <c r="F142" s="193" t="s">
        <v>1000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152</v>
      </c>
      <c r="AU142" s="18" t="s">
        <v>83</v>
      </c>
    </row>
    <row r="143" spans="1:65" s="13" customFormat="1" ht="11.25">
      <c r="B143" s="199"/>
      <c r="C143" s="200"/>
      <c r="D143" s="192" t="s">
        <v>168</v>
      </c>
      <c r="E143" s="201" t="s">
        <v>19</v>
      </c>
      <c r="F143" s="202" t="s">
        <v>1002</v>
      </c>
      <c r="G143" s="200"/>
      <c r="H143" s="203">
        <v>6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168</v>
      </c>
      <c r="AU143" s="209" t="s">
        <v>83</v>
      </c>
      <c r="AV143" s="13" t="s">
        <v>83</v>
      </c>
      <c r="AW143" s="13" t="s">
        <v>35</v>
      </c>
      <c r="AX143" s="13" t="s">
        <v>74</v>
      </c>
      <c r="AY143" s="209" t="s">
        <v>143</v>
      </c>
    </row>
    <row r="144" spans="1:65" s="14" customFormat="1" ht="11.25">
      <c r="B144" s="211"/>
      <c r="C144" s="212"/>
      <c r="D144" s="192" t="s">
        <v>168</v>
      </c>
      <c r="E144" s="213" t="s">
        <v>19</v>
      </c>
      <c r="F144" s="214" t="s">
        <v>192</v>
      </c>
      <c r="G144" s="212"/>
      <c r="H144" s="215">
        <v>6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168</v>
      </c>
      <c r="AU144" s="221" t="s">
        <v>83</v>
      </c>
      <c r="AV144" s="14" t="s">
        <v>150</v>
      </c>
      <c r="AW144" s="14" t="s">
        <v>35</v>
      </c>
      <c r="AX144" s="14" t="s">
        <v>81</v>
      </c>
      <c r="AY144" s="221" t="s">
        <v>143</v>
      </c>
    </row>
    <row r="145" spans="1:65" s="2" customFormat="1" ht="16.5" customHeight="1">
      <c r="A145" s="35"/>
      <c r="B145" s="36"/>
      <c r="C145" s="179" t="s">
        <v>242</v>
      </c>
      <c r="D145" s="179" t="s">
        <v>145</v>
      </c>
      <c r="E145" s="180" t="s">
        <v>1003</v>
      </c>
      <c r="F145" s="181" t="s">
        <v>1004</v>
      </c>
      <c r="G145" s="182" t="s">
        <v>172</v>
      </c>
      <c r="H145" s="183">
        <v>15</v>
      </c>
      <c r="I145" s="184"/>
      <c r="J145" s="185">
        <f>ROUND(I145*H145,2)</f>
        <v>0</v>
      </c>
      <c r="K145" s="181" t="s">
        <v>19</v>
      </c>
      <c r="L145" s="40"/>
      <c r="M145" s="186" t="s">
        <v>19</v>
      </c>
      <c r="N145" s="187" t="s">
        <v>45</v>
      </c>
      <c r="O145" s="65"/>
      <c r="P145" s="188">
        <f>O145*H145</f>
        <v>0</v>
      </c>
      <c r="Q145" s="188">
        <v>0</v>
      </c>
      <c r="R145" s="188">
        <f>Q145*H145</f>
        <v>0</v>
      </c>
      <c r="S145" s="188">
        <v>0</v>
      </c>
      <c r="T145" s="18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0" t="s">
        <v>942</v>
      </c>
      <c r="AT145" s="190" t="s">
        <v>145</v>
      </c>
      <c r="AU145" s="190" t="s">
        <v>83</v>
      </c>
      <c r="AY145" s="18" t="s">
        <v>143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81</v>
      </c>
      <c r="BK145" s="191">
        <f>ROUND(I145*H145,2)</f>
        <v>0</v>
      </c>
      <c r="BL145" s="18" t="s">
        <v>942</v>
      </c>
      <c r="BM145" s="190" t="s">
        <v>1052</v>
      </c>
    </row>
    <row r="146" spans="1:65" s="2" customFormat="1" ht="11.25">
      <c r="A146" s="35"/>
      <c r="B146" s="36"/>
      <c r="C146" s="37"/>
      <c r="D146" s="192" t="s">
        <v>152</v>
      </c>
      <c r="E146" s="37"/>
      <c r="F146" s="193" t="s">
        <v>1006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152</v>
      </c>
      <c r="AU146" s="18" t="s">
        <v>83</v>
      </c>
    </row>
    <row r="147" spans="1:65" s="13" customFormat="1" ht="11.25">
      <c r="B147" s="199"/>
      <c r="C147" s="200"/>
      <c r="D147" s="192" t="s">
        <v>168</v>
      </c>
      <c r="E147" s="201" t="s">
        <v>19</v>
      </c>
      <c r="F147" s="202" t="s">
        <v>1053</v>
      </c>
      <c r="G147" s="200"/>
      <c r="H147" s="203">
        <v>15</v>
      </c>
      <c r="I147" s="204"/>
      <c r="J147" s="200"/>
      <c r="K147" s="200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168</v>
      </c>
      <c r="AU147" s="209" t="s">
        <v>83</v>
      </c>
      <c r="AV147" s="13" t="s">
        <v>83</v>
      </c>
      <c r="AW147" s="13" t="s">
        <v>35</v>
      </c>
      <c r="AX147" s="13" t="s">
        <v>74</v>
      </c>
      <c r="AY147" s="209" t="s">
        <v>143</v>
      </c>
    </row>
    <row r="148" spans="1:65" s="14" customFormat="1" ht="11.25">
      <c r="B148" s="211"/>
      <c r="C148" s="212"/>
      <c r="D148" s="192" t="s">
        <v>168</v>
      </c>
      <c r="E148" s="213" t="s">
        <v>19</v>
      </c>
      <c r="F148" s="214" t="s">
        <v>192</v>
      </c>
      <c r="G148" s="212"/>
      <c r="H148" s="215">
        <v>15</v>
      </c>
      <c r="I148" s="216"/>
      <c r="J148" s="212"/>
      <c r="K148" s="212"/>
      <c r="L148" s="217"/>
      <c r="M148" s="218"/>
      <c r="N148" s="219"/>
      <c r="O148" s="219"/>
      <c r="P148" s="219"/>
      <c r="Q148" s="219"/>
      <c r="R148" s="219"/>
      <c r="S148" s="219"/>
      <c r="T148" s="220"/>
      <c r="AT148" s="221" t="s">
        <v>168</v>
      </c>
      <c r="AU148" s="221" t="s">
        <v>83</v>
      </c>
      <c r="AV148" s="14" t="s">
        <v>150</v>
      </c>
      <c r="AW148" s="14" t="s">
        <v>35</v>
      </c>
      <c r="AX148" s="14" t="s">
        <v>81</v>
      </c>
      <c r="AY148" s="221" t="s">
        <v>143</v>
      </c>
    </row>
    <row r="149" spans="1:65" s="2" customFormat="1" ht="16.5" customHeight="1">
      <c r="A149" s="35"/>
      <c r="B149" s="36"/>
      <c r="C149" s="179" t="s">
        <v>8</v>
      </c>
      <c r="D149" s="179" t="s">
        <v>145</v>
      </c>
      <c r="E149" s="180" t="s">
        <v>1011</v>
      </c>
      <c r="F149" s="181" t="s">
        <v>1012</v>
      </c>
      <c r="G149" s="182" t="s">
        <v>598</v>
      </c>
      <c r="H149" s="183">
        <v>100</v>
      </c>
      <c r="I149" s="184"/>
      <c r="J149" s="185">
        <f>ROUND(I149*H149,2)</f>
        <v>0</v>
      </c>
      <c r="K149" s="181" t="s">
        <v>19</v>
      </c>
      <c r="L149" s="40"/>
      <c r="M149" s="186" t="s">
        <v>19</v>
      </c>
      <c r="N149" s="187" t="s">
        <v>45</v>
      </c>
      <c r="O149" s="65"/>
      <c r="P149" s="188">
        <f>O149*H149</f>
        <v>0</v>
      </c>
      <c r="Q149" s="188">
        <v>0</v>
      </c>
      <c r="R149" s="188">
        <f>Q149*H149</f>
        <v>0</v>
      </c>
      <c r="S149" s="188">
        <v>0</v>
      </c>
      <c r="T149" s="18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0" t="s">
        <v>942</v>
      </c>
      <c r="AT149" s="190" t="s">
        <v>145</v>
      </c>
      <c r="AU149" s="190" t="s">
        <v>83</v>
      </c>
      <c r="AY149" s="18" t="s">
        <v>143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8" t="s">
        <v>81</v>
      </c>
      <c r="BK149" s="191">
        <f>ROUND(I149*H149,2)</f>
        <v>0</v>
      </c>
      <c r="BL149" s="18" t="s">
        <v>942</v>
      </c>
      <c r="BM149" s="190" t="s">
        <v>1054</v>
      </c>
    </row>
    <row r="150" spans="1:65" s="2" customFormat="1" ht="11.25">
      <c r="A150" s="35"/>
      <c r="B150" s="36"/>
      <c r="C150" s="37"/>
      <c r="D150" s="192" t="s">
        <v>152</v>
      </c>
      <c r="E150" s="37"/>
      <c r="F150" s="193" t="s">
        <v>1012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152</v>
      </c>
      <c r="AU150" s="18" t="s">
        <v>83</v>
      </c>
    </row>
    <row r="151" spans="1:65" s="13" customFormat="1" ht="11.25">
      <c r="B151" s="199"/>
      <c r="C151" s="200"/>
      <c r="D151" s="192" t="s">
        <v>168</v>
      </c>
      <c r="E151" s="201" t="s">
        <v>19</v>
      </c>
      <c r="F151" s="202" t="s">
        <v>1014</v>
      </c>
      <c r="G151" s="200"/>
      <c r="H151" s="203">
        <v>100</v>
      </c>
      <c r="I151" s="204"/>
      <c r="J151" s="200"/>
      <c r="K151" s="200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168</v>
      </c>
      <c r="AU151" s="209" t="s">
        <v>83</v>
      </c>
      <c r="AV151" s="13" t="s">
        <v>83</v>
      </c>
      <c r="AW151" s="13" t="s">
        <v>35</v>
      </c>
      <c r="AX151" s="13" t="s">
        <v>74</v>
      </c>
      <c r="AY151" s="209" t="s">
        <v>143</v>
      </c>
    </row>
    <row r="152" spans="1:65" s="14" customFormat="1" ht="11.25">
      <c r="B152" s="211"/>
      <c r="C152" s="212"/>
      <c r="D152" s="192" t="s">
        <v>168</v>
      </c>
      <c r="E152" s="213" t="s">
        <v>19</v>
      </c>
      <c r="F152" s="214" t="s">
        <v>192</v>
      </c>
      <c r="G152" s="212"/>
      <c r="H152" s="215">
        <v>100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168</v>
      </c>
      <c r="AU152" s="221" t="s">
        <v>83</v>
      </c>
      <c r="AV152" s="14" t="s">
        <v>150</v>
      </c>
      <c r="AW152" s="14" t="s">
        <v>35</v>
      </c>
      <c r="AX152" s="14" t="s">
        <v>81</v>
      </c>
      <c r="AY152" s="221" t="s">
        <v>143</v>
      </c>
    </row>
    <row r="153" spans="1:65" s="2" customFormat="1" ht="16.5" customHeight="1">
      <c r="A153" s="35"/>
      <c r="B153" s="36"/>
      <c r="C153" s="179" t="s">
        <v>257</v>
      </c>
      <c r="D153" s="179" t="s">
        <v>145</v>
      </c>
      <c r="E153" s="180" t="s">
        <v>1015</v>
      </c>
      <c r="F153" s="181" t="s">
        <v>1016</v>
      </c>
      <c r="G153" s="182" t="s">
        <v>598</v>
      </c>
      <c r="H153" s="183">
        <v>100</v>
      </c>
      <c r="I153" s="184"/>
      <c r="J153" s="185">
        <f>ROUND(I153*H153,2)</f>
        <v>0</v>
      </c>
      <c r="K153" s="181" t="s">
        <v>19</v>
      </c>
      <c r="L153" s="40"/>
      <c r="M153" s="186" t="s">
        <v>19</v>
      </c>
      <c r="N153" s="187" t="s">
        <v>45</v>
      </c>
      <c r="O153" s="65"/>
      <c r="P153" s="188">
        <f>O153*H153</f>
        <v>0</v>
      </c>
      <c r="Q153" s="188">
        <v>0</v>
      </c>
      <c r="R153" s="188">
        <f>Q153*H153</f>
        <v>0</v>
      </c>
      <c r="S153" s="188">
        <v>0</v>
      </c>
      <c r="T153" s="18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0" t="s">
        <v>942</v>
      </c>
      <c r="AT153" s="190" t="s">
        <v>145</v>
      </c>
      <c r="AU153" s="190" t="s">
        <v>83</v>
      </c>
      <c r="AY153" s="18" t="s">
        <v>143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8" t="s">
        <v>81</v>
      </c>
      <c r="BK153" s="191">
        <f>ROUND(I153*H153,2)</f>
        <v>0</v>
      </c>
      <c r="BL153" s="18" t="s">
        <v>942</v>
      </c>
      <c r="BM153" s="190" t="s">
        <v>1055</v>
      </c>
    </row>
    <row r="154" spans="1:65" s="2" customFormat="1" ht="11.25">
      <c r="A154" s="35"/>
      <c r="B154" s="36"/>
      <c r="C154" s="37"/>
      <c r="D154" s="192" t="s">
        <v>152</v>
      </c>
      <c r="E154" s="37"/>
      <c r="F154" s="193" t="s">
        <v>1016</v>
      </c>
      <c r="G154" s="37"/>
      <c r="H154" s="37"/>
      <c r="I154" s="194"/>
      <c r="J154" s="37"/>
      <c r="K154" s="37"/>
      <c r="L154" s="40"/>
      <c r="M154" s="195"/>
      <c r="N154" s="196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152</v>
      </c>
      <c r="AU154" s="18" t="s">
        <v>83</v>
      </c>
    </row>
    <row r="155" spans="1:65" s="13" customFormat="1" ht="11.25">
      <c r="B155" s="199"/>
      <c r="C155" s="200"/>
      <c r="D155" s="192" t="s">
        <v>168</v>
      </c>
      <c r="E155" s="201" t="s">
        <v>19</v>
      </c>
      <c r="F155" s="202" t="s">
        <v>1018</v>
      </c>
      <c r="G155" s="200"/>
      <c r="H155" s="203">
        <v>100</v>
      </c>
      <c r="I155" s="204"/>
      <c r="J155" s="200"/>
      <c r="K155" s="200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168</v>
      </c>
      <c r="AU155" s="209" t="s">
        <v>83</v>
      </c>
      <c r="AV155" s="13" t="s">
        <v>83</v>
      </c>
      <c r="AW155" s="13" t="s">
        <v>35</v>
      </c>
      <c r="AX155" s="13" t="s">
        <v>74</v>
      </c>
      <c r="AY155" s="209" t="s">
        <v>143</v>
      </c>
    </row>
    <row r="156" spans="1:65" s="14" customFormat="1" ht="11.25">
      <c r="B156" s="211"/>
      <c r="C156" s="212"/>
      <c r="D156" s="192" t="s">
        <v>168</v>
      </c>
      <c r="E156" s="213" t="s">
        <v>19</v>
      </c>
      <c r="F156" s="214" t="s">
        <v>192</v>
      </c>
      <c r="G156" s="212"/>
      <c r="H156" s="215">
        <v>100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168</v>
      </c>
      <c r="AU156" s="221" t="s">
        <v>83</v>
      </c>
      <c r="AV156" s="14" t="s">
        <v>150</v>
      </c>
      <c r="AW156" s="14" t="s">
        <v>35</v>
      </c>
      <c r="AX156" s="14" t="s">
        <v>81</v>
      </c>
      <c r="AY156" s="221" t="s">
        <v>143</v>
      </c>
    </row>
    <row r="157" spans="1:65" s="12" customFormat="1" ht="22.9" customHeight="1">
      <c r="B157" s="163"/>
      <c r="C157" s="164"/>
      <c r="D157" s="165" t="s">
        <v>73</v>
      </c>
      <c r="E157" s="177" t="s">
        <v>1019</v>
      </c>
      <c r="F157" s="177" t="s">
        <v>1020</v>
      </c>
      <c r="G157" s="164"/>
      <c r="H157" s="164"/>
      <c r="I157" s="167"/>
      <c r="J157" s="178">
        <f>BK157</f>
        <v>0</v>
      </c>
      <c r="K157" s="164"/>
      <c r="L157" s="169"/>
      <c r="M157" s="170"/>
      <c r="N157" s="171"/>
      <c r="O157" s="171"/>
      <c r="P157" s="172">
        <f>SUM(P158:P164)</f>
        <v>0</v>
      </c>
      <c r="Q157" s="171"/>
      <c r="R157" s="172">
        <f>SUM(R158:R164)</f>
        <v>0</v>
      </c>
      <c r="S157" s="171"/>
      <c r="T157" s="173">
        <f>SUM(T158:T164)</f>
        <v>0</v>
      </c>
      <c r="AR157" s="174" t="s">
        <v>176</v>
      </c>
      <c r="AT157" s="175" t="s">
        <v>73</v>
      </c>
      <c r="AU157" s="175" t="s">
        <v>81</v>
      </c>
      <c r="AY157" s="174" t="s">
        <v>143</v>
      </c>
      <c r="BK157" s="176">
        <f>SUM(BK158:BK164)</f>
        <v>0</v>
      </c>
    </row>
    <row r="158" spans="1:65" s="2" customFormat="1" ht="16.5" customHeight="1">
      <c r="A158" s="35"/>
      <c r="B158" s="36"/>
      <c r="C158" s="179" t="s">
        <v>265</v>
      </c>
      <c r="D158" s="179" t="s">
        <v>145</v>
      </c>
      <c r="E158" s="180" t="s">
        <v>1021</v>
      </c>
      <c r="F158" s="181" t="s">
        <v>1022</v>
      </c>
      <c r="G158" s="182" t="s">
        <v>349</v>
      </c>
      <c r="H158" s="183">
        <v>3</v>
      </c>
      <c r="I158" s="184"/>
      <c r="J158" s="185">
        <f>ROUND(I158*H158,2)</f>
        <v>0</v>
      </c>
      <c r="K158" s="181" t="s">
        <v>149</v>
      </c>
      <c r="L158" s="40"/>
      <c r="M158" s="186" t="s">
        <v>19</v>
      </c>
      <c r="N158" s="187" t="s">
        <v>45</v>
      </c>
      <c r="O158" s="65"/>
      <c r="P158" s="188">
        <f>O158*H158</f>
        <v>0</v>
      </c>
      <c r="Q158" s="188">
        <v>0</v>
      </c>
      <c r="R158" s="188">
        <f>Q158*H158</f>
        <v>0</v>
      </c>
      <c r="S158" s="188">
        <v>0</v>
      </c>
      <c r="T158" s="18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0" t="s">
        <v>942</v>
      </c>
      <c r="AT158" s="190" t="s">
        <v>145</v>
      </c>
      <c r="AU158" s="190" t="s">
        <v>83</v>
      </c>
      <c r="AY158" s="18" t="s">
        <v>143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8" t="s">
        <v>81</v>
      </c>
      <c r="BK158" s="191">
        <f>ROUND(I158*H158,2)</f>
        <v>0</v>
      </c>
      <c r="BL158" s="18" t="s">
        <v>942</v>
      </c>
      <c r="BM158" s="190" t="s">
        <v>1056</v>
      </c>
    </row>
    <row r="159" spans="1:65" s="2" customFormat="1" ht="11.25">
      <c r="A159" s="35"/>
      <c r="B159" s="36"/>
      <c r="C159" s="37"/>
      <c r="D159" s="192" t="s">
        <v>152</v>
      </c>
      <c r="E159" s="37"/>
      <c r="F159" s="193" t="s">
        <v>1022</v>
      </c>
      <c r="G159" s="37"/>
      <c r="H159" s="37"/>
      <c r="I159" s="194"/>
      <c r="J159" s="37"/>
      <c r="K159" s="37"/>
      <c r="L159" s="40"/>
      <c r="M159" s="195"/>
      <c r="N159" s="196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152</v>
      </c>
      <c r="AU159" s="18" t="s">
        <v>83</v>
      </c>
    </row>
    <row r="160" spans="1:65" s="2" customFormat="1" ht="11.25">
      <c r="A160" s="35"/>
      <c r="B160" s="36"/>
      <c r="C160" s="37"/>
      <c r="D160" s="197" t="s">
        <v>154</v>
      </c>
      <c r="E160" s="37"/>
      <c r="F160" s="198" t="s">
        <v>1024</v>
      </c>
      <c r="G160" s="37"/>
      <c r="H160" s="37"/>
      <c r="I160" s="194"/>
      <c r="J160" s="37"/>
      <c r="K160" s="37"/>
      <c r="L160" s="40"/>
      <c r="M160" s="195"/>
      <c r="N160" s="196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154</v>
      </c>
      <c r="AU160" s="18" t="s">
        <v>83</v>
      </c>
    </row>
    <row r="161" spans="1:65" s="2" customFormat="1" ht="29.25">
      <c r="A161" s="35"/>
      <c r="B161" s="36"/>
      <c r="C161" s="37"/>
      <c r="D161" s="192" t="s">
        <v>183</v>
      </c>
      <c r="E161" s="37"/>
      <c r="F161" s="210" t="s">
        <v>1025</v>
      </c>
      <c r="G161" s="37"/>
      <c r="H161" s="37"/>
      <c r="I161" s="194"/>
      <c r="J161" s="37"/>
      <c r="K161" s="37"/>
      <c r="L161" s="40"/>
      <c r="M161" s="195"/>
      <c r="N161" s="196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183</v>
      </c>
      <c r="AU161" s="18" t="s">
        <v>83</v>
      </c>
    </row>
    <row r="162" spans="1:65" s="13" customFormat="1" ht="22.5">
      <c r="B162" s="199"/>
      <c r="C162" s="200"/>
      <c r="D162" s="192" t="s">
        <v>168</v>
      </c>
      <c r="E162" s="201" t="s">
        <v>19</v>
      </c>
      <c r="F162" s="202" t="s">
        <v>1026</v>
      </c>
      <c r="G162" s="200"/>
      <c r="H162" s="203">
        <v>1</v>
      </c>
      <c r="I162" s="204"/>
      <c r="J162" s="200"/>
      <c r="K162" s="200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168</v>
      </c>
      <c r="AU162" s="209" t="s">
        <v>83</v>
      </c>
      <c r="AV162" s="13" t="s">
        <v>83</v>
      </c>
      <c r="AW162" s="13" t="s">
        <v>35</v>
      </c>
      <c r="AX162" s="13" t="s">
        <v>74</v>
      </c>
      <c r="AY162" s="209" t="s">
        <v>143</v>
      </c>
    </row>
    <row r="163" spans="1:65" s="13" customFormat="1" ht="11.25">
      <c r="B163" s="199"/>
      <c r="C163" s="200"/>
      <c r="D163" s="192" t="s">
        <v>168</v>
      </c>
      <c r="E163" s="201" t="s">
        <v>19</v>
      </c>
      <c r="F163" s="202" t="s">
        <v>1027</v>
      </c>
      <c r="G163" s="200"/>
      <c r="H163" s="203">
        <v>2</v>
      </c>
      <c r="I163" s="204"/>
      <c r="J163" s="200"/>
      <c r="K163" s="200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168</v>
      </c>
      <c r="AU163" s="209" t="s">
        <v>83</v>
      </c>
      <c r="AV163" s="13" t="s">
        <v>83</v>
      </c>
      <c r="AW163" s="13" t="s">
        <v>35</v>
      </c>
      <c r="AX163" s="13" t="s">
        <v>74</v>
      </c>
      <c r="AY163" s="209" t="s">
        <v>143</v>
      </c>
    </row>
    <row r="164" spans="1:65" s="14" customFormat="1" ht="11.25">
      <c r="B164" s="211"/>
      <c r="C164" s="212"/>
      <c r="D164" s="192" t="s">
        <v>168</v>
      </c>
      <c r="E164" s="213" t="s">
        <v>19</v>
      </c>
      <c r="F164" s="214" t="s">
        <v>192</v>
      </c>
      <c r="G164" s="212"/>
      <c r="H164" s="215">
        <v>3</v>
      </c>
      <c r="I164" s="216"/>
      <c r="J164" s="212"/>
      <c r="K164" s="212"/>
      <c r="L164" s="217"/>
      <c r="M164" s="218"/>
      <c r="N164" s="219"/>
      <c r="O164" s="219"/>
      <c r="P164" s="219"/>
      <c r="Q164" s="219"/>
      <c r="R164" s="219"/>
      <c r="S164" s="219"/>
      <c r="T164" s="220"/>
      <c r="AT164" s="221" t="s">
        <v>168</v>
      </c>
      <c r="AU164" s="221" t="s">
        <v>83</v>
      </c>
      <c r="AV164" s="14" t="s">
        <v>150</v>
      </c>
      <c r="AW164" s="14" t="s">
        <v>35</v>
      </c>
      <c r="AX164" s="14" t="s">
        <v>81</v>
      </c>
      <c r="AY164" s="221" t="s">
        <v>143</v>
      </c>
    </row>
    <row r="165" spans="1:65" s="12" customFormat="1" ht="22.9" customHeight="1">
      <c r="B165" s="163"/>
      <c r="C165" s="164"/>
      <c r="D165" s="165" t="s">
        <v>73</v>
      </c>
      <c r="E165" s="177" t="s">
        <v>1028</v>
      </c>
      <c r="F165" s="177" t="s">
        <v>1029</v>
      </c>
      <c r="G165" s="164"/>
      <c r="H165" s="164"/>
      <c r="I165" s="167"/>
      <c r="J165" s="178">
        <f>BK165</f>
        <v>0</v>
      </c>
      <c r="K165" s="164"/>
      <c r="L165" s="169"/>
      <c r="M165" s="170"/>
      <c r="N165" s="171"/>
      <c r="O165" s="171"/>
      <c r="P165" s="172">
        <f>SUM(P166:P169)</f>
        <v>0</v>
      </c>
      <c r="Q165" s="171"/>
      <c r="R165" s="172">
        <f>SUM(R166:R169)</f>
        <v>0</v>
      </c>
      <c r="S165" s="171"/>
      <c r="T165" s="173">
        <f>SUM(T166:T169)</f>
        <v>0</v>
      </c>
      <c r="AR165" s="174" t="s">
        <v>176</v>
      </c>
      <c r="AT165" s="175" t="s">
        <v>73</v>
      </c>
      <c r="AU165" s="175" t="s">
        <v>81</v>
      </c>
      <c r="AY165" s="174" t="s">
        <v>143</v>
      </c>
      <c r="BK165" s="176">
        <f>SUM(BK166:BK169)</f>
        <v>0</v>
      </c>
    </row>
    <row r="166" spans="1:65" s="2" customFormat="1" ht="16.5" customHeight="1">
      <c r="A166" s="35"/>
      <c r="B166" s="36"/>
      <c r="C166" s="179" t="s">
        <v>272</v>
      </c>
      <c r="D166" s="179" t="s">
        <v>145</v>
      </c>
      <c r="E166" s="180" t="s">
        <v>1030</v>
      </c>
      <c r="F166" s="181" t="s">
        <v>1031</v>
      </c>
      <c r="G166" s="182" t="s">
        <v>598</v>
      </c>
      <c r="H166" s="183">
        <v>310</v>
      </c>
      <c r="I166" s="184"/>
      <c r="J166" s="185">
        <f>ROUND(I166*H166,2)</f>
        <v>0</v>
      </c>
      <c r="K166" s="181" t="s">
        <v>19</v>
      </c>
      <c r="L166" s="40"/>
      <c r="M166" s="186" t="s">
        <v>19</v>
      </c>
      <c r="N166" s="187" t="s">
        <v>45</v>
      </c>
      <c r="O166" s="65"/>
      <c r="P166" s="188">
        <f>O166*H166</f>
        <v>0</v>
      </c>
      <c r="Q166" s="188">
        <v>0</v>
      </c>
      <c r="R166" s="188">
        <f>Q166*H166</f>
        <v>0</v>
      </c>
      <c r="S166" s="188">
        <v>0</v>
      </c>
      <c r="T166" s="18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0" t="s">
        <v>942</v>
      </c>
      <c r="AT166" s="190" t="s">
        <v>145</v>
      </c>
      <c r="AU166" s="190" t="s">
        <v>83</v>
      </c>
      <c r="AY166" s="18" t="s">
        <v>143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8" t="s">
        <v>81</v>
      </c>
      <c r="BK166" s="191">
        <f>ROUND(I166*H166,2)</f>
        <v>0</v>
      </c>
      <c r="BL166" s="18" t="s">
        <v>942</v>
      </c>
      <c r="BM166" s="190" t="s">
        <v>1057</v>
      </c>
    </row>
    <row r="167" spans="1:65" s="2" customFormat="1" ht="11.25">
      <c r="A167" s="35"/>
      <c r="B167" s="36"/>
      <c r="C167" s="37"/>
      <c r="D167" s="192" t="s">
        <v>152</v>
      </c>
      <c r="E167" s="37"/>
      <c r="F167" s="193" t="s">
        <v>1031</v>
      </c>
      <c r="G167" s="37"/>
      <c r="H167" s="37"/>
      <c r="I167" s="194"/>
      <c r="J167" s="37"/>
      <c r="K167" s="37"/>
      <c r="L167" s="40"/>
      <c r="M167" s="195"/>
      <c r="N167" s="196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152</v>
      </c>
      <c r="AU167" s="18" t="s">
        <v>83</v>
      </c>
    </row>
    <row r="168" spans="1:65" s="13" customFormat="1" ht="11.25">
      <c r="B168" s="199"/>
      <c r="C168" s="200"/>
      <c r="D168" s="192" t="s">
        <v>168</v>
      </c>
      <c r="E168" s="201" t="s">
        <v>19</v>
      </c>
      <c r="F168" s="202" t="s">
        <v>1033</v>
      </c>
      <c r="G168" s="200"/>
      <c r="H168" s="203">
        <v>310</v>
      </c>
      <c r="I168" s="204"/>
      <c r="J168" s="200"/>
      <c r="K168" s="200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168</v>
      </c>
      <c r="AU168" s="209" t="s">
        <v>83</v>
      </c>
      <c r="AV168" s="13" t="s">
        <v>83</v>
      </c>
      <c r="AW168" s="13" t="s">
        <v>35</v>
      </c>
      <c r="AX168" s="13" t="s">
        <v>74</v>
      </c>
      <c r="AY168" s="209" t="s">
        <v>143</v>
      </c>
    </row>
    <row r="169" spans="1:65" s="14" customFormat="1" ht="11.25">
      <c r="B169" s="211"/>
      <c r="C169" s="212"/>
      <c r="D169" s="192" t="s">
        <v>168</v>
      </c>
      <c r="E169" s="213" t="s">
        <v>19</v>
      </c>
      <c r="F169" s="214" t="s">
        <v>192</v>
      </c>
      <c r="G169" s="212"/>
      <c r="H169" s="215">
        <v>310</v>
      </c>
      <c r="I169" s="216"/>
      <c r="J169" s="212"/>
      <c r="K169" s="212"/>
      <c r="L169" s="217"/>
      <c r="M169" s="246"/>
      <c r="N169" s="247"/>
      <c r="O169" s="247"/>
      <c r="P169" s="247"/>
      <c r="Q169" s="247"/>
      <c r="R169" s="247"/>
      <c r="S169" s="247"/>
      <c r="T169" s="248"/>
      <c r="AT169" s="221" t="s">
        <v>168</v>
      </c>
      <c r="AU169" s="221" t="s">
        <v>83</v>
      </c>
      <c r="AV169" s="14" t="s">
        <v>150</v>
      </c>
      <c r="AW169" s="14" t="s">
        <v>35</v>
      </c>
      <c r="AX169" s="14" t="s">
        <v>81</v>
      </c>
      <c r="AY169" s="221" t="s">
        <v>143</v>
      </c>
    </row>
    <row r="170" spans="1:65" s="2" customFormat="1" ht="6.95" customHeight="1">
      <c r="A170" s="35"/>
      <c r="B170" s="48"/>
      <c r="C170" s="49"/>
      <c r="D170" s="49"/>
      <c r="E170" s="49"/>
      <c r="F170" s="49"/>
      <c r="G170" s="49"/>
      <c r="H170" s="49"/>
      <c r="I170" s="49"/>
      <c r="J170" s="49"/>
      <c r="K170" s="49"/>
      <c r="L170" s="40"/>
      <c r="M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</row>
  </sheetData>
  <sheetProtection algorithmName="SHA-512" hashValue="bJXSjRLgcMIzqXiNYFb9OpxcFBIlN1JI/KtPSHgQrsvsJwFDwdYFBRvzWEgSdL1NecobeNHa0LVmsMucFSu6Jg==" saltValue="xhGrMCcBVRySF5/t0l2o3jukbTFLbiPFSLElS18dqsdRSz7BNenZus2YCIIWLY7e35yeXYTp6FE2WK5Mu/mJxQ==" spinCount="100000" sheet="1" objects="1" scenarios="1" formatColumns="0" formatRows="0" autoFilter="0"/>
  <autoFilter ref="C89:K169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108" r:id="rId1"/>
    <hyperlink ref="F112" r:id="rId2"/>
    <hyperlink ref="F116" r:id="rId3"/>
    <hyperlink ref="F160" r:id="rId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2.75"/>
  <cols>
    <col min="1" max="1" width="8.33203125" style="250" customWidth="1"/>
    <col min="2" max="2" width="1.6640625" style="250" customWidth="1"/>
    <col min="3" max="4" width="5" style="250" customWidth="1"/>
    <col min="5" max="5" width="11.6640625" style="250" customWidth="1"/>
    <col min="6" max="6" width="9.1640625" style="250" customWidth="1"/>
    <col min="7" max="7" width="5" style="250" customWidth="1"/>
    <col min="8" max="8" width="77.83203125" style="250" customWidth="1"/>
    <col min="9" max="10" width="20" style="250" customWidth="1"/>
    <col min="11" max="11" width="1.6640625" style="250" customWidth="1"/>
  </cols>
  <sheetData>
    <row r="1" spans="2:11" s="1" customFormat="1" ht="37.5" customHeight="1"/>
    <row r="2" spans="2:11" s="1" customFormat="1" ht="7.5" customHeight="1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pans="2:11" s="16" customFormat="1" ht="45" customHeight="1">
      <c r="B3" s="254"/>
      <c r="C3" s="387" t="s">
        <v>1058</v>
      </c>
      <c r="D3" s="387"/>
      <c r="E3" s="387"/>
      <c r="F3" s="387"/>
      <c r="G3" s="387"/>
      <c r="H3" s="387"/>
      <c r="I3" s="387"/>
      <c r="J3" s="387"/>
      <c r="K3" s="255"/>
    </row>
    <row r="4" spans="2:11" s="1" customFormat="1" ht="25.5" customHeight="1">
      <c r="B4" s="256"/>
      <c r="C4" s="392" t="s">
        <v>1059</v>
      </c>
      <c r="D4" s="392"/>
      <c r="E4" s="392"/>
      <c r="F4" s="392"/>
      <c r="G4" s="392"/>
      <c r="H4" s="392"/>
      <c r="I4" s="392"/>
      <c r="J4" s="392"/>
      <c r="K4" s="257"/>
    </row>
    <row r="5" spans="2:11" s="1" customFormat="1" ht="5.25" customHeight="1">
      <c r="B5" s="256"/>
      <c r="C5" s="258"/>
      <c r="D5" s="258"/>
      <c r="E5" s="258"/>
      <c r="F5" s="258"/>
      <c r="G5" s="258"/>
      <c r="H5" s="258"/>
      <c r="I5" s="258"/>
      <c r="J5" s="258"/>
      <c r="K5" s="257"/>
    </row>
    <row r="6" spans="2:11" s="1" customFormat="1" ht="15" customHeight="1">
      <c r="B6" s="256"/>
      <c r="C6" s="391" t="s">
        <v>1060</v>
      </c>
      <c r="D6" s="391"/>
      <c r="E6" s="391"/>
      <c r="F6" s="391"/>
      <c r="G6" s="391"/>
      <c r="H6" s="391"/>
      <c r="I6" s="391"/>
      <c r="J6" s="391"/>
      <c r="K6" s="257"/>
    </row>
    <row r="7" spans="2:11" s="1" customFormat="1" ht="15" customHeight="1">
      <c r="B7" s="260"/>
      <c r="C7" s="391" t="s">
        <v>1061</v>
      </c>
      <c r="D7" s="391"/>
      <c r="E7" s="391"/>
      <c r="F7" s="391"/>
      <c r="G7" s="391"/>
      <c r="H7" s="391"/>
      <c r="I7" s="391"/>
      <c r="J7" s="391"/>
      <c r="K7" s="257"/>
    </row>
    <row r="8" spans="2:11" s="1" customFormat="1" ht="12.75" customHeight="1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spans="2:11" s="1" customFormat="1" ht="15" customHeight="1">
      <c r="B9" s="260"/>
      <c r="C9" s="391" t="s">
        <v>1062</v>
      </c>
      <c r="D9" s="391"/>
      <c r="E9" s="391"/>
      <c r="F9" s="391"/>
      <c r="G9" s="391"/>
      <c r="H9" s="391"/>
      <c r="I9" s="391"/>
      <c r="J9" s="391"/>
      <c r="K9" s="257"/>
    </row>
    <row r="10" spans="2:11" s="1" customFormat="1" ht="15" customHeight="1">
      <c r="B10" s="260"/>
      <c r="C10" s="259"/>
      <c r="D10" s="391" t="s">
        <v>1063</v>
      </c>
      <c r="E10" s="391"/>
      <c r="F10" s="391"/>
      <c r="G10" s="391"/>
      <c r="H10" s="391"/>
      <c r="I10" s="391"/>
      <c r="J10" s="391"/>
      <c r="K10" s="257"/>
    </row>
    <row r="11" spans="2:11" s="1" customFormat="1" ht="15" customHeight="1">
      <c r="B11" s="260"/>
      <c r="C11" s="261"/>
      <c r="D11" s="391" t="s">
        <v>1064</v>
      </c>
      <c r="E11" s="391"/>
      <c r="F11" s="391"/>
      <c r="G11" s="391"/>
      <c r="H11" s="391"/>
      <c r="I11" s="391"/>
      <c r="J11" s="391"/>
      <c r="K11" s="257"/>
    </row>
    <row r="12" spans="2:11" s="1" customFormat="1" ht="15" customHeight="1">
      <c r="B12" s="260"/>
      <c r="C12" s="261"/>
      <c r="D12" s="259"/>
      <c r="E12" s="259"/>
      <c r="F12" s="259"/>
      <c r="G12" s="259"/>
      <c r="H12" s="259"/>
      <c r="I12" s="259"/>
      <c r="J12" s="259"/>
      <c r="K12" s="257"/>
    </row>
    <row r="13" spans="2:11" s="1" customFormat="1" ht="15" customHeight="1">
      <c r="B13" s="260"/>
      <c r="C13" s="261"/>
      <c r="D13" s="262" t="s">
        <v>1065</v>
      </c>
      <c r="E13" s="259"/>
      <c r="F13" s="259"/>
      <c r="G13" s="259"/>
      <c r="H13" s="259"/>
      <c r="I13" s="259"/>
      <c r="J13" s="259"/>
      <c r="K13" s="257"/>
    </row>
    <row r="14" spans="2:11" s="1" customFormat="1" ht="12.75" customHeight="1">
      <c r="B14" s="260"/>
      <c r="C14" s="261"/>
      <c r="D14" s="261"/>
      <c r="E14" s="261"/>
      <c r="F14" s="261"/>
      <c r="G14" s="261"/>
      <c r="H14" s="261"/>
      <c r="I14" s="261"/>
      <c r="J14" s="261"/>
      <c r="K14" s="257"/>
    </row>
    <row r="15" spans="2:11" s="1" customFormat="1" ht="15" customHeight="1">
      <c r="B15" s="260"/>
      <c r="C15" s="261"/>
      <c r="D15" s="391" t="s">
        <v>1066</v>
      </c>
      <c r="E15" s="391"/>
      <c r="F15" s="391"/>
      <c r="G15" s="391"/>
      <c r="H15" s="391"/>
      <c r="I15" s="391"/>
      <c r="J15" s="391"/>
      <c r="K15" s="257"/>
    </row>
    <row r="16" spans="2:11" s="1" customFormat="1" ht="15" customHeight="1">
      <c r="B16" s="260"/>
      <c r="C16" s="261"/>
      <c r="D16" s="391" t="s">
        <v>1067</v>
      </c>
      <c r="E16" s="391"/>
      <c r="F16" s="391"/>
      <c r="G16" s="391"/>
      <c r="H16" s="391"/>
      <c r="I16" s="391"/>
      <c r="J16" s="391"/>
      <c r="K16" s="257"/>
    </row>
    <row r="17" spans="2:11" s="1" customFormat="1" ht="15" customHeight="1">
      <c r="B17" s="260"/>
      <c r="C17" s="261"/>
      <c r="D17" s="391" t="s">
        <v>1068</v>
      </c>
      <c r="E17" s="391"/>
      <c r="F17" s="391"/>
      <c r="G17" s="391"/>
      <c r="H17" s="391"/>
      <c r="I17" s="391"/>
      <c r="J17" s="391"/>
      <c r="K17" s="257"/>
    </row>
    <row r="18" spans="2:11" s="1" customFormat="1" ht="15" customHeight="1">
      <c r="B18" s="260"/>
      <c r="C18" s="261"/>
      <c r="D18" s="261"/>
      <c r="E18" s="263" t="s">
        <v>80</v>
      </c>
      <c r="F18" s="391" t="s">
        <v>1069</v>
      </c>
      <c r="G18" s="391"/>
      <c r="H18" s="391"/>
      <c r="I18" s="391"/>
      <c r="J18" s="391"/>
      <c r="K18" s="257"/>
    </row>
    <row r="19" spans="2:11" s="1" customFormat="1" ht="15" customHeight="1">
      <c r="B19" s="260"/>
      <c r="C19" s="261"/>
      <c r="D19" s="261"/>
      <c r="E19" s="263" t="s">
        <v>1070</v>
      </c>
      <c r="F19" s="391" t="s">
        <v>1071</v>
      </c>
      <c r="G19" s="391"/>
      <c r="H19" s="391"/>
      <c r="I19" s="391"/>
      <c r="J19" s="391"/>
      <c r="K19" s="257"/>
    </row>
    <row r="20" spans="2:11" s="1" customFormat="1" ht="15" customHeight="1">
      <c r="B20" s="260"/>
      <c r="C20" s="261"/>
      <c r="D20" s="261"/>
      <c r="E20" s="263" t="s">
        <v>1072</v>
      </c>
      <c r="F20" s="391" t="s">
        <v>1073</v>
      </c>
      <c r="G20" s="391"/>
      <c r="H20" s="391"/>
      <c r="I20" s="391"/>
      <c r="J20" s="391"/>
      <c r="K20" s="257"/>
    </row>
    <row r="21" spans="2:11" s="1" customFormat="1" ht="15" customHeight="1">
      <c r="B21" s="260"/>
      <c r="C21" s="261"/>
      <c r="D21" s="261"/>
      <c r="E21" s="263" t="s">
        <v>1074</v>
      </c>
      <c r="F21" s="391" t="s">
        <v>1075</v>
      </c>
      <c r="G21" s="391"/>
      <c r="H21" s="391"/>
      <c r="I21" s="391"/>
      <c r="J21" s="391"/>
      <c r="K21" s="257"/>
    </row>
    <row r="22" spans="2:11" s="1" customFormat="1" ht="15" customHeight="1">
      <c r="B22" s="260"/>
      <c r="C22" s="261"/>
      <c r="D22" s="261"/>
      <c r="E22" s="263" t="s">
        <v>725</v>
      </c>
      <c r="F22" s="391" t="s">
        <v>726</v>
      </c>
      <c r="G22" s="391"/>
      <c r="H22" s="391"/>
      <c r="I22" s="391"/>
      <c r="J22" s="391"/>
      <c r="K22" s="257"/>
    </row>
    <row r="23" spans="2:11" s="1" customFormat="1" ht="15" customHeight="1">
      <c r="B23" s="260"/>
      <c r="C23" s="261"/>
      <c r="D23" s="261"/>
      <c r="E23" s="263" t="s">
        <v>87</v>
      </c>
      <c r="F23" s="391" t="s">
        <v>1076</v>
      </c>
      <c r="G23" s="391"/>
      <c r="H23" s="391"/>
      <c r="I23" s="391"/>
      <c r="J23" s="391"/>
      <c r="K23" s="257"/>
    </row>
    <row r="24" spans="2:11" s="1" customFormat="1" ht="12.75" customHeight="1">
      <c r="B24" s="260"/>
      <c r="C24" s="261"/>
      <c r="D24" s="261"/>
      <c r="E24" s="261"/>
      <c r="F24" s="261"/>
      <c r="G24" s="261"/>
      <c r="H24" s="261"/>
      <c r="I24" s="261"/>
      <c r="J24" s="261"/>
      <c r="K24" s="257"/>
    </row>
    <row r="25" spans="2:11" s="1" customFormat="1" ht="15" customHeight="1">
      <c r="B25" s="260"/>
      <c r="C25" s="391" t="s">
        <v>1077</v>
      </c>
      <c r="D25" s="391"/>
      <c r="E25" s="391"/>
      <c r="F25" s="391"/>
      <c r="G25" s="391"/>
      <c r="H25" s="391"/>
      <c r="I25" s="391"/>
      <c r="J25" s="391"/>
      <c r="K25" s="257"/>
    </row>
    <row r="26" spans="2:11" s="1" customFormat="1" ht="15" customHeight="1">
      <c r="B26" s="260"/>
      <c r="C26" s="391" t="s">
        <v>1078</v>
      </c>
      <c r="D26" s="391"/>
      <c r="E26" s="391"/>
      <c r="F26" s="391"/>
      <c r="G26" s="391"/>
      <c r="H26" s="391"/>
      <c r="I26" s="391"/>
      <c r="J26" s="391"/>
      <c r="K26" s="257"/>
    </row>
    <row r="27" spans="2:11" s="1" customFormat="1" ht="15" customHeight="1">
      <c r="B27" s="260"/>
      <c r="C27" s="259"/>
      <c r="D27" s="391" t="s">
        <v>1079</v>
      </c>
      <c r="E27" s="391"/>
      <c r="F27" s="391"/>
      <c r="G27" s="391"/>
      <c r="H27" s="391"/>
      <c r="I27" s="391"/>
      <c r="J27" s="391"/>
      <c r="K27" s="257"/>
    </row>
    <row r="28" spans="2:11" s="1" customFormat="1" ht="15" customHeight="1">
      <c r="B28" s="260"/>
      <c r="C28" s="261"/>
      <c r="D28" s="391" t="s">
        <v>1080</v>
      </c>
      <c r="E28" s="391"/>
      <c r="F28" s="391"/>
      <c r="G28" s="391"/>
      <c r="H28" s="391"/>
      <c r="I28" s="391"/>
      <c r="J28" s="391"/>
      <c r="K28" s="257"/>
    </row>
    <row r="29" spans="2:11" s="1" customFormat="1" ht="12.75" customHeight="1">
      <c r="B29" s="260"/>
      <c r="C29" s="261"/>
      <c r="D29" s="261"/>
      <c r="E29" s="261"/>
      <c r="F29" s="261"/>
      <c r="G29" s="261"/>
      <c r="H29" s="261"/>
      <c r="I29" s="261"/>
      <c r="J29" s="261"/>
      <c r="K29" s="257"/>
    </row>
    <row r="30" spans="2:11" s="1" customFormat="1" ht="15" customHeight="1">
      <c r="B30" s="260"/>
      <c r="C30" s="261"/>
      <c r="D30" s="391" t="s">
        <v>1081</v>
      </c>
      <c r="E30" s="391"/>
      <c r="F30" s="391"/>
      <c r="G30" s="391"/>
      <c r="H30" s="391"/>
      <c r="I30" s="391"/>
      <c r="J30" s="391"/>
      <c r="K30" s="257"/>
    </row>
    <row r="31" spans="2:11" s="1" customFormat="1" ht="15" customHeight="1">
      <c r="B31" s="260"/>
      <c r="C31" s="261"/>
      <c r="D31" s="391" t="s">
        <v>1082</v>
      </c>
      <c r="E31" s="391"/>
      <c r="F31" s="391"/>
      <c r="G31" s="391"/>
      <c r="H31" s="391"/>
      <c r="I31" s="391"/>
      <c r="J31" s="391"/>
      <c r="K31" s="257"/>
    </row>
    <row r="32" spans="2:11" s="1" customFormat="1" ht="12.75" customHeight="1">
      <c r="B32" s="260"/>
      <c r="C32" s="261"/>
      <c r="D32" s="261"/>
      <c r="E32" s="261"/>
      <c r="F32" s="261"/>
      <c r="G32" s="261"/>
      <c r="H32" s="261"/>
      <c r="I32" s="261"/>
      <c r="J32" s="261"/>
      <c r="K32" s="257"/>
    </row>
    <row r="33" spans="2:11" s="1" customFormat="1" ht="15" customHeight="1">
      <c r="B33" s="260"/>
      <c r="C33" s="261"/>
      <c r="D33" s="391" t="s">
        <v>1083</v>
      </c>
      <c r="E33" s="391"/>
      <c r="F33" s="391"/>
      <c r="G33" s="391"/>
      <c r="H33" s="391"/>
      <c r="I33" s="391"/>
      <c r="J33" s="391"/>
      <c r="K33" s="257"/>
    </row>
    <row r="34" spans="2:11" s="1" customFormat="1" ht="15" customHeight="1">
      <c r="B34" s="260"/>
      <c r="C34" s="261"/>
      <c r="D34" s="391" t="s">
        <v>1084</v>
      </c>
      <c r="E34" s="391"/>
      <c r="F34" s="391"/>
      <c r="G34" s="391"/>
      <c r="H34" s="391"/>
      <c r="I34" s="391"/>
      <c r="J34" s="391"/>
      <c r="K34" s="257"/>
    </row>
    <row r="35" spans="2:11" s="1" customFormat="1" ht="15" customHeight="1">
      <c r="B35" s="260"/>
      <c r="C35" s="261"/>
      <c r="D35" s="391" t="s">
        <v>1085</v>
      </c>
      <c r="E35" s="391"/>
      <c r="F35" s="391"/>
      <c r="G35" s="391"/>
      <c r="H35" s="391"/>
      <c r="I35" s="391"/>
      <c r="J35" s="391"/>
      <c r="K35" s="257"/>
    </row>
    <row r="36" spans="2:11" s="1" customFormat="1" ht="15" customHeight="1">
      <c r="B36" s="260"/>
      <c r="C36" s="261"/>
      <c r="D36" s="259"/>
      <c r="E36" s="262" t="s">
        <v>129</v>
      </c>
      <c r="F36" s="259"/>
      <c r="G36" s="391" t="s">
        <v>1086</v>
      </c>
      <c r="H36" s="391"/>
      <c r="I36" s="391"/>
      <c r="J36" s="391"/>
      <c r="K36" s="257"/>
    </row>
    <row r="37" spans="2:11" s="1" customFormat="1" ht="30.75" customHeight="1">
      <c r="B37" s="260"/>
      <c r="C37" s="261"/>
      <c r="D37" s="259"/>
      <c r="E37" s="262" t="s">
        <v>1087</v>
      </c>
      <c r="F37" s="259"/>
      <c r="G37" s="391" t="s">
        <v>1088</v>
      </c>
      <c r="H37" s="391"/>
      <c r="I37" s="391"/>
      <c r="J37" s="391"/>
      <c r="K37" s="257"/>
    </row>
    <row r="38" spans="2:11" s="1" customFormat="1" ht="15" customHeight="1">
      <c r="B38" s="260"/>
      <c r="C38" s="261"/>
      <c r="D38" s="259"/>
      <c r="E38" s="262" t="s">
        <v>55</v>
      </c>
      <c r="F38" s="259"/>
      <c r="G38" s="391" t="s">
        <v>1089</v>
      </c>
      <c r="H38" s="391"/>
      <c r="I38" s="391"/>
      <c r="J38" s="391"/>
      <c r="K38" s="257"/>
    </row>
    <row r="39" spans="2:11" s="1" customFormat="1" ht="15" customHeight="1">
      <c r="B39" s="260"/>
      <c r="C39" s="261"/>
      <c r="D39" s="259"/>
      <c r="E39" s="262" t="s">
        <v>56</v>
      </c>
      <c r="F39" s="259"/>
      <c r="G39" s="391" t="s">
        <v>1090</v>
      </c>
      <c r="H39" s="391"/>
      <c r="I39" s="391"/>
      <c r="J39" s="391"/>
      <c r="K39" s="257"/>
    </row>
    <row r="40" spans="2:11" s="1" customFormat="1" ht="15" customHeight="1">
      <c r="B40" s="260"/>
      <c r="C40" s="261"/>
      <c r="D40" s="259"/>
      <c r="E40" s="262" t="s">
        <v>130</v>
      </c>
      <c r="F40" s="259"/>
      <c r="G40" s="391" t="s">
        <v>1091</v>
      </c>
      <c r="H40" s="391"/>
      <c r="I40" s="391"/>
      <c r="J40" s="391"/>
      <c r="K40" s="257"/>
    </row>
    <row r="41" spans="2:11" s="1" customFormat="1" ht="15" customHeight="1">
      <c r="B41" s="260"/>
      <c r="C41" s="261"/>
      <c r="D41" s="259"/>
      <c r="E41" s="262" t="s">
        <v>131</v>
      </c>
      <c r="F41" s="259"/>
      <c r="G41" s="391" t="s">
        <v>1092</v>
      </c>
      <c r="H41" s="391"/>
      <c r="I41" s="391"/>
      <c r="J41" s="391"/>
      <c r="K41" s="257"/>
    </row>
    <row r="42" spans="2:11" s="1" customFormat="1" ht="15" customHeight="1">
      <c r="B42" s="260"/>
      <c r="C42" s="261"/>
      <c r="D42" s="259"/>
      <c r="E42" s="262" t="s">
        <v>1093</v>
      </c>
      <c r="F42" s="259"/>
      <c r="G42" s="391" t="s">
        <v>1094</v>
      </c>
      <c r="H42" s="391"/>
      <c r="I42" s="391"/>
      <c r="J42" s="391"/>
      <c r="K42" s="257"/>
    </row>
    <row r="43" spans="2:11" s="1" customFormat="1" ht="15" customHeight="1">
      <c r="B43" s="260"/>
      <c r="C43" s="261"/>
      <c r="D43" s="259"/>
      <c r="E43" s="262"/>
      <c r="F43" s="259"/>
      <c r="G43" s="391" t="s">
        <v>1095</v>
      </c>
      <c r="H43" s="391"/>
      <c r="I43" s="391"/>
      <c r="J43" s="391"/>
      <c r="K43" s="257"/>
    </row>
    <row r="44" spans="2:11" s="1" customFormat="1" ht="15" customHeight="1">
      <c r="B44" s="260"/>
      <c r="C44" s="261"/>
      <c r="D44" s="259"/>
      <c r="E44" s="262" t="s">
        <v>1096</v>
      </c>
      <c r="F44" s="259"/>
      <c r="G44" s="391" t="s">
        <v>1097</v>
      </c>
      <c r="H44" s="391"/>
      <c r="I44" s="391"/>
      <c r="J44" s="391"/>
      <c r="K44" s="257"/>
    </row>
    <row r="45" spans="2:11" s="1" customFormat="1" ht="15" customHeight="1">
      <c r="B45" s="260"/>
      <c r="C45" s="261"/>
      <c r="D45" s="259"/>
      <c r="E45" s="262" t="s">
        <v>133</v>
      </c>
      <c r="F45" s="259"/>
      <c r="G45" s="391" t="s">
        <v>1098</v>
      </c>
      <c r="H45" s="391"/>
      <c r="I45" s="391"/>
      <c r="J45" s="391"/>
      <c r="K45" s="257"/>
    </row>
    <row r="46" spans="2:11" s="1" customFormat="1" ht="12.75" customHeight="1">
      <c r="B46" s="260"/>
      <c r="C46" s="261"/>
      <c r="D46" s="259"/>
      <c r="E46" s="259"/>
      <c r="F46" s="259"/>
      <c r="G46" s="259"/>
      <c r="H46" s="259"/>
      <c r="I46" s="259"/>
      <c r="J46" s="259"/>
      <c r="K46" s="257"/>
    </row>
    <row r="47" spans="2:11" s="1" customFormat="1" ht="15" customHeight="1">
      <c r="B47" s="260"/>
      <c r="C47" s="261"/>
      <c r="D47" s="391" t="s">
        <v>1099</v>
      </c>
      <c r="E47" s="391"/>
      <c r="F47" s="391"/>
      <c r="G47" s="391"/>
      <c r="H47" s="391"/>
      <c r="I47" s="391"/>
      <c r="J47" s="391"/>
      <c r="K47" s="257"/>
    </row>
    <row r="48" spans="2:11" s="1" customFormat="1" ht="15" customHeight="1">
      <c r="B48" s="260"/>
      <c r="C48" s="261"/>
      <c r="D48" s="261"/>
      <c r="E48" s="391" t="s">
        <v>1100</v>
      </c>
      <c r="F48" s="391"/>
      <c r="G48" s="391"/>
      <c r="H48" s="391"/>
      <c r="I48" s="391"/>
      <c r="J48" s="391"/>
      <c r="K48" s="257"/>
    </row>
    <row r="49" spans="2:11" s="1" customFormat="1" ht="15" customHeight="1">
      <c r="B49" s="260"/>
      <c r="C49" s="261"/>
      <c r="D49" s="261"/>
      <c r="E49" s="391" t="s">
        <v>1101</v>
      </c>
      <c r="F49" s="391"/>
      <c r="G49" s="391"/>
      <c r="H49" s="391"/>
      <c r="I49" s="391"/>
      <c r="J49" s="391"/>
      <c r="K49" s="257"/>
    </row>
    <row r="50" spans="2:11" s="1" customFormat="1" ht="15" customHeight="1">
      <c r="B50" s="260"/>
      <c r="C50" s="261"/>
      <c r="D50" s="261"/>
      <c r="E50" s="391" t="s">
        <v>1102</v>
      </c>
      <c r="F50" s="391"/>
      <c r="G50" s="391"/>
      <c r="H50" s="391"/>
      <c r="I50" s="391"/>
      <c r="J50" s="391"/>
      <c r="K50" s="257"/>
    </row>
    <row r="51" spans="2:11" s="1" customFormat="1" ht="15" customHeight="1">
      <c r="B51" s="260"/>
      <c r="C51" s="261"/>
      <c r="D51" s="391" t="s">
        <v>1103</v>
      </c>
      <c r="E51" s="391"/>
      <c r="F51" s="391"/>
      <c r="G51" s="391"/>
      <c r="H51" s="391"/>
      <c r="I51" s="391"/>
      <c r="J51" s="391"/>
      <c r="K51" s="257"/>
    </row>
    <row r="52" spans="2:11" s="1" customFormat="1" ht="25.5" customHeight="1">
      <c r="B52" s="256"/>
      <c r="C52" s="392" t="s">
        <v>1104</v>
      </c>
      <c r="D52" s="392"/>
      <c r="E52" s="392"/>
      <c r="F52" s="392"/>
      <c r="G52" s="392"/>
      <c r="H52" s="392"/>
      <c r="I52" s="392"/>
      <c r="J52" s="392"/>
      <c r="K52" s="257"/>
    </row>
    <row r="53" spans="2:11" s="1" customFormat="1" ht="5.25" customHeight="1">
      <c r="B53" s="256"/>
      <c r="C53" s="258"/>
      <c r="D53" s="258"/>
      <c r="E53" s="258"/>
      <c r="F53" s="258"/>
      <c r="G53" s="258"/>
      <c r="H53" s="258"/>
      <c r="I53" s="258"/>
      <c r="J53" s="258"/>
      <c r="K53" s="257"/>
    </row>
    <row r="54" spans="2:11" s="1" customFormat="1" ht="15" customHeight="1">
      <c r="B54" s="256"/>
      <c r="C54" s="391" t="s">
        <v>1105</v>
      </c>
      <c r="D54" s="391"/>
      <c r="E54" s="391"/>
      <c r="F54" s="391"/>
      <c r="G54" s="391"/>
      <c r="H54" s="391"/>
      <c r="I54" s="391"/>
      <c r="J54" s="391"/>
      <c r="K54" s="257"/>
    </row>
    <row r="55" spans="2:11" s="1" customFormat="1" ht="15" customHeight="1">
      <c r="B55" s="256"/>
      <c r="C55" s="391" t="s">
        <v>1106</v>
      </c>
      <c r="D55" s="391"/>
      <c r="E55" s="391"/>
      <c r="F55" s="391"/>
      <c r="G55" s="391"/>
      <c r="H55" s="391"/>
      <c r="I55" s="391"/>
      <c r="J55" s="391"/>
      <c r="K55" s="257"/>
    </row>
    <row r="56" spans="2:11" s="1" customFormat="1" ht="12.75" customHeight="1">
      <c r="B56" s="256"/>
      <c r="C56" s="259"/>
      <c r="D56" s="259"/>
      <c r="E56" s="259"/>
      <c r="F56" s="259"/>
      <c r="G56" s="259"/>
      <c r="H56" s="259"/>
      <c r="I56" s="259"/>
      <c r="J56" s="259"/>
      <c r="K56" s="257"/>
    </row>
    <row r="57" spans="2:11" s="1" customFormat="1" ht="15" customHeight="1">
      <c r="B57" s="256"/>
      <c r="C57" s="391" t="s">
        <v>1107</v>
      </c>
      <c r="D57" s="391"/>
      <c r="E57" s="391"/>
      <c r="F57" s="391"/>
      <c r="G57" s="391"/>
      <c r="H57" s="391"/>
      <c r="I57" s="391"/>
      <c r="J57" s="391"/>
      <c r="K57" s="257"/>
    </row>
    <row r="58" spans="2:11" s="1" customFormat="1" ht="15" customHeight="1">
      <c r="B58" s="256"/>
      <c r="C58" s="261"/>
      <c r="D58" s="391" t="s">
        <v>1108</v>
      </c>
      <c r="E58" s="391"/>
      <c r="F58" s="391"/>
      <c r="G58" s="391"/>
      <c r="H58" s="391"/>
      <c r="I58" s="391"/>
      <c r="J58" s="391"/>
      <c r="K58" s="257"/>
    </row>
    <row r="59" spans="2:11" s="1" customFormat="1" ht="15" customHeight="1">
      <c r="B59" s="256"/>
      <c r="C59" s="261"/>
      <c r="D59" s="391" t="s">
        <v>1109</v>
      </c>
      <c r="E59" s="391"/>
      <c r="F59" s="391"/>
      <c r="G59" s="391"/>
      <c r="H59" s="391"/>
      <c r="I59" s="391"/>
      <c r="J59" s="391"/>
      <c r="K59" s="257"/>
    </row>
    <row r="60" spans="2:11" s="1" customFormat="1" ht="15" customHeight="1">
      <c r="B60" s="256"/>
      <c r="C60" s="261"/>
      <c r="D60" s="391" t="s">
        <v>1110</v>
      </c>
      <c r="E60" s="391"/>
      <c r="F60" s="391"/>
      <c r="G60" s="391"/>
      <c r="H60" s="391"/>
      <c r="I60" s="391"/>
      <c r="J60" s="391"/>
      <c r="K60" s="257"/>
    </row>
    <row r="61" spans="2:11" s="1" customFormat="1" ht="15" customHeight="1">
      <c r="B61" s="256"/>
      <c r="C61" s="261"/>
      <c r="D61" s="391" t="s">
        <v>1111</v>
      </c>
      <c r="E61" s="391"/>
      <c r="F61" s="391"/>
      <c r="G61" s="391"/>
      <c r="H61" s="391"/>
      <c r="I61" s="391"/>
      <c r="J61" s="391"/>
      <c r="K61" s="257"/>
    </row>
    <row r="62" spans="2:11" s="1" customFormat="1" ht="15" customHeight="1">
      <c r="B62" s="256"/>
      <c r="C62" s="261"/>
      <c r="D62" s="393" t="s">
        <v>1112</v>
      </c>
      <c r="E62" s="393"/>
      <c r="F62" s="393"/>
      <c r="G62" s="393"/>
      <c r="H62" s="393"/>
      <c r="I62" s="393"/>
      <c r="J62" s="393"/>
      <c r="K62" s="257"/>
    </row>
    <row r="63" spans="2:11" s="1" customFormat="1" ht="15" customHeight="1">
      <c r="B63" s="256"/>
      <c r="C63" s="261"/>
      <c r="D63" s="391" t="s">
        <v>1113</v>
      </c>
      <c r="E63" s="391"/>
      <c r="F63" s="391"/>
      <c r="G63" s="391"/>
      <c r="H63" s="391"/>
      <c r="I63" s="391"/>
      <c r="J63" s="391"/>
      <c r="K63" s="257"/>
    </row>
    <row r="64" spans="2:11" s="1" customFormat="1" ht="12.75" customHeight="1">
      <c r="B64" s="256"/>
      <c r="C64" s="261"/>
      <c r="D64" s="261"/>
      <c r="E64" s="264"/>
      <c r="F64" s="261"/>
      <c r="G64" s="261"/>
      <c r="H64" s="261"/>
      <c r="I64" s="261"/>
      <c r="J64" s="261"/>
      <c r="K64" s="257"/>
    </row>
    <row r="65" spans="2:11" s="1" customFormat="1" ht="15" customHeight="1">
      <c r="B65" s="256"/>
      <c r="C65" s="261"/>
      <c r="D65" s="391" t="s">
        <v>1114</v>
      </c>
      <c r="E65" s="391"/>
      <c r="F65" s="391"/>
      <c r="G65" s="391"/>
      <c r="H65" s="391"/>
      <c r="I65" s="391"/>
      <c r="J65" s="391"/>
      <c r="K65" s="257"/>
    </row>
    <row r="66" spans="2:11" s="1" customFormat="1" ht="15" customHeight="1">
      <c r="B66" s="256"/>
      <c r="C66" s="261"/>
      <c r="D66" s="393" t="s">
        <v>1115</v>
      </c>
      <c r="E66" s="393"/>
      <c r="F66" s="393"/>
      <c r="G66" s="393"/>
      <c r="H66" s="393"/>
      <c r="I66" s="393"/>
      <c r="J66" s="393"/>
      <c r="K66" s="257"/>
    </row>
    <row r="67" spans="2:11" s="1" customFormat="1" ht="15" customHeight="1">
      <c r="B67" s="256"/>
      <c r="C67" s="261"/>
      <c r="D67" s="391" t="s">
        <v>1116</v>
      </c>
      <c r="E67" s="391"/>
      <c r="F67" s="391"/>
      <c r="G67" s="391"/>
      <c r="H67" s="391"/>
      <c r="I67" s="391"/>
      <c r="J67" s="391"/>
      <c r="K67" s="257"/>
    </row>
    <row r="68" spans="2:11" s="1" customFormat="1" ht="15" customHeight="1">
      <c r="B68" s="256"/>
      <c r="C68" s="261"/>
      <c r="D68" s="391" t="s">
        <v>1117</v>
      </c>
      <c r="E68" s="391"/>
      <c r="F68" s="391"/>
      <c r="G68" s="391"/>
      <c r="H68" s="391"/>
      <c r="I68" s="391"/>
      <c r="J68" s="391"/>
      <c r="K68" s="257"/>
    </row>
    <row r="69" spans="2:11" s="1" customFormat="1" ht="15" customHeight="1">
      <c r="B69" s="256"/>
      <c r="C69" s="261"/>
      <c r="D69" s="391" t="s">
        <v>1118</v>
      </c>
      <c r="E69" s="391"/>
      <c r="F69" s="391"/>
      <c r="G69" s="391"/>
      <c r="H69" s="391"/>
      <c r="I69" s="391"/>
      <c r="J69" s="391"/>
      <c r="K69" s="257"/>
    </row>
    <row r="70" spans="2:11" s="1" customFormat="1" ht="15" customHeight="1">
      <c r="B70" s="256"/>
      <c r="C70" s="261"/>
      <c r="D70" s="391" t="s">
        <v>1119</v>
      </c>
      <c r="E70" s="391"/>
      <c r="F70" s="391"/>
      <c r="G70" s="391"/>
      <c r="H70" s="391"/>
      <c r="I70" s="391"/>
      <c r="J70" s="391"/>
      <c r="K70" s="257"/>
    </row>
    <row r="71" spans="2:11" s="1" customFormat="1" ht="12.75" customHeight="1">
      <c r="B71" s="265"/>
      <c r="C71" s="266"/>
      <c r="D71" s="266"/>
      <c r="E71" s="266"/>
      <c r="F71" s="266"/>
      <c r="G71" s="266"/>
      <c r="H71" s="266"/>
      <c r="I71" s="266"/>
      <c r="J71" s="266"/>
      <c r="K71" s="267"/>
    </row>
    <row r="72" spans="2:11" s="1" customFormat="1" ht="18.75" customHeight="1">
      <c r="B72" s="268"/>
      <c r="C72" s="268"/>
      <c r="D72" s="268"/>
      <c r="E72" s="268"/>
      <c r="F72" s="268"/>
      <c r="G72" s="268"/>
      <c r="H72" s="268"/>
      <c r="I72" s="268"/>
      <c r="J72" s="268"/>
      <c r="K72" s="269"/>
    </row>
    <row r="73" spans="2:11" s="1" customFormat="1" ht="18.75" customHeight="1">
      <c r="B73" s="269"/>
      <c r="C73" s="269"/>
      <c r="D73" s="269"/>
      <c r="E73" s="269"/>
      <c r="F73" s="269"/>
      <c r="G73" s="269"/>
      <c r="H73" s="269"/>
      <c r="I73" s="269"/>
      <c r="J73" s="269"/>
      <c r="K73" s="269"/>
    </row>
    <row r="74" spans="2:11" s="1" customFormat="1" ht="7.5" customHeight="1">
      <c r="B74" s="270"/>
      <c r="C74" s="271"/>
      <c r="D74" s="271"/>
      <c r="E74" s="271"/>
      <c r="F74" s="271"/>
      <c r="G74" s="271"/>
      <c r="H74" s="271"/>
      <c r="I74" s="271"/>
      <c r="J74" s="271"/>
      <c r="K74" s="272"/>
    </row>
    <row r="75" spans="2:11" s="1" customFormat="1" ht="45" customHeight="1">
      <c r="B75" s="273"/>
      <c r="C75" s="386" t="s">
        <v>1120</v>
      </c>
      <c r="D75" s="386"/>
      <c r="E75" s="386"/>
      <c r="F75" s="386"/>
      <c r="G75" s="386"/>
      <c r="H75" s="386"/>
      <c r="I75" s="386"/>
      <c r="J75" s="386"/>
      <c r="K75" s="274"/>
    </row>
    <row r="76" spans="2:11" s="1" customFormat="1" ht="17.25" customHeight="1">
      <c r="B76" s="273"/>
      <c r="C76" s="275" t="s">
        <v>1121</v>
      </c>
      <c r="D76" s="275"/>
      <c r="E76" s="275"/>
      <c r="F76" s="275" t="s">
        <v>1122</v>
      </c>
      <c r="G76" s="276"/>
      <c r="H76" s="275" t="s">
        <v>56</v>
      </c>
      <c r="I76" s="275" t="s">
        <v>59</v>
      </c>
      <c r="J76" s="275" t="s">
        <v>1123</v>
      </c>
      <c r="K76" s="274"/>
    </row>
    <row r="77" spans="2:11" s="1" customFormat="1" ht="17.25" customHeight="1">
      <c r="B77" s="273"/>
      <c r="C77" s="277" t="s">
        <v>1124</v>
      </c>
      <c r="D77" s="277"/>
      <c r="E77" s="277"/>
      <c r="F77" s="278" t="s">
        <v>1125</v>
      </c>
      <c r="G77" s="279"/>
      <c r="H77" s="277"/>
      <c r="I77" s="277"/>
      <c r="J77" s="277" t="s">
        <v>1126</v>
      </c>
      <c r="K77" s="274"/>
    </row>
    <row r="78" spans="2:11" s="1" customFormat="1" ht="5.25" customHeight="1">
      <c r="B78" s="273"/>
      <c r="C78" s="280"/>
      <c r="D78" s="280"/>
      <c r="E78" s="280"/>
      <c r="F78" s="280"/>
      <c r="G78" s="281"/>
      <c r="H78" s="280"/>
      <c r="I78" s="280"/>
      <c r="J78" s="280"/>
      <c r="K78" s="274"/>
    </row>
    <row r="79" spans="2:11" s="1" customFormat="1" ht="15" customHeight="1">
      <c r="B79" s="273"/>
      <c r="C79" s="262" t="s">
        <v>55</v>
      </c>
      <c r="D79" s="282"/>
      <c r="E79" s="282"/>
      <c r="F79" s="283" t="s">
        <v>1127</v>
      </c>
      <c r="G79" s="284"/>
      <c r="H79" s="262" t="s">
        <v>1128</v>
      </c>
      <c r="I79" s="262" t="s">
        <v>1129</v>
      </c>
      <c r="J79" s="262">
        <v>20</v>
      </c>
      <c r="K79" s="274"/>
    </row>
    <row r="80" spans="2:11" s="1" customFormat="1" ht="15" customHeight="1">
      <c r="B80" s="273"/>
      <c r="C80" s="262" t="s">
        <v>1130</v>
      </c>
      <c r="D80" s="262"/>
      <c r="E80" s="262"/>
      <c r="F80" s="283" t="s">
        <v>1127</v>
      </c>
      <c r="G80" s="284"/>
      <c r="H80" s="262" t="s">
        <v>1131</v>
      </c>
      <c r="I80" s="262" t="s">
        <v>1129</v>
      </c>
      <c r="J80" s="262">
        <v>120</v>
      </c>
      <c r="K80" s="274"/>
    </row>
    <row r="81" spans="2:11" s="1" customFormat="1" ht="15" customHeight="1">
      <c r="B81" s="285"/>
      <c r="C81" s="262" t="s">
        <v>1132</v>
      </c>
      <c r="D81" s="262"/>
      <c r="E81" s="262"/>
      <c r="F81" s="283" t="s">
        <v>1133</v>
      </c>
      <c r="G81" s="284"/>
      <c r="H81" s="262" t="s">
        <v>1134</v>
      </c>
      <c r="I81" s="262" t="s">
        <v>1129</v>
      </c>
      <c r="J81" s="262">
        <v>50</v>
      </c>
      <c r="K81" s="274"/>
    </row>
    <row r="82" spans="2:11" s="1" customFormat="1" ht="15" customHeight="1">
      <c r="B82" s="285"/>
      <c r="C82" s="262" t="s">
        <v>1135</v>
      </c>
      <c r="D82" s="262"/>
      <c r="E82" s="262"/>
      <c r="F82" s="283" t="s">
        <v>1127</v>
      </c>
      <c r="G82" s="284"/>
      <c r="H82" s="262" t="s">
        <v>1136</v>
      </c>
      <c r="I82" s="262" t="s">
        <v>1137</v>
      </c>
      <c r="J82" s="262"/>
      <c r="K82" s="274"/>
    </row>
    <row r="83" spans="2:11" s="1" customFormat="1" ht="15" customHeight="1">
      <c r="B83" s="285"/>
      <c r="C83" s="286" t="s">
        <v>1138</v>
      </c>
      <c r="D83" s="286"/>
      <c r="E83" s="286"/>
      <c r="F83" s="287" t="s">
        <v>1133</v>
      </c>
      <c r="G83" s="286"/>
      <c r="H83" s="286" t="s">
        <v>1139</v>
      </c>
      <c r="I83" s="286" t="s">
        <v>1129</v>
      </c>
      <c r="J83" s="286">
        <v>15</v>
      </c>
      <c r="K83" s="274"/>
    </row>
    <row r="84" spans="2:11" s="1" customFormat="1" ht="15" customHeight="1">
      <c r="B84" s="285"/>
      <c r="C84" s="286" t="s">
        <v>1140</v>
      </c>
      <c r="D84" s="286"/>
      <c r="E84" s="286"/>
      <c r="F84" s="287" t="s">
        <v>1133</v>
      </c>
      <c r="G84" s="286"/>
      <c r="H84" s="286" t="s">
        <v>1141</v>
      </c>
      <c r="I84" s="286" t="s">
        <v>1129</v>
      </c>
      <c r="J84" s="286">
        <v>15</v>
      </c>
      <c r="K84" s="274"/>
    </row>
    <row r="85" spans="2:11" s="1" customFormat="1" ht="15" customHeight="1">
      <c r="B85" s="285"/>
      <c r="C85" s="286" t="s">
        <v>1142</v>
      </c>
      <c r="D85" s="286"/>
      <c r="E85" s="286"/>
      <c r="F85" s="287" t="s">
        <v>1133</v>
      </c>
      <c r="G85" s="286"/>
      <c r="H85" s="286" t="s">
        <v>1143</v>
      </c>
      <c r="I85" s="286" t="s">
        <v>1129</v>
      </c>
      <c r="J85" s="286">
        <v>20</v>
      </c>
      <c r="K85" s="274"/>
    </row>
    <row r="86" spans="2:11" s="1" customFormat="1" ht="15" customHeight="1">
      <c r="B86" s="285"/>
      <c r="C86" s="286" t="s">
        <v>1144</v>
      </c>
      <c r="D86" s="286"/>
      <c r="E86" s="286"/>
      <c r="F86" s="287" t="s">
        <v>1133</v>
      </c>
      <c r="G86" s="286"/>
      <c r="H86" s="286" t="s">
        <v>1145</v>
      </c>
      <c r="I86" s="286" t="s">
        <v>1129</v>
      </c>
      <c r="J86" s="286">
        <v>20</v>
      </c>
      <c r="K86" s="274"/>
    </row>
    <row r="87" spans="2:11" s="1" customFormat="1" ht="15" customHeight="1">
      <c r="B87" s="285"/>
      <c r="C87" s="262" t="s">
        <v>1146</v>
      </c>
      <c r="D87" s="262"/>
      <c r="E87" s="262"/>
      <c r="F87" s="283" t="s">
        <v>1133</v>
      </c>
      <c r="G87" s="284"/>
      <c r="H87" s="262" t="s">
        <v>1147</v>
      </c>
      <c r="I87" s="262" t="s">
        <v>1129</v>
      </c>
      <c r="J87" s="262">
        <v>50</v>
      </c>
      <c r="K87" s="274"/>
    </row>
    <row r="88" spans="2:11" s="1" customFormat="1" ht="15" customHeight="1">
      <c r="B88" s="285"/>
      <c r="C88" s="262" t="s">
        <v>1148</v>
      </c>
      <c r="D88" s="262"/>
      <c r="E88" s="262"/>
      <c r="F88" s="283" t="s">
        <v>1133</v>
      </c>
      <c r="G88" s="284"/>
      <c r="H88" s="262" t="s">
        <v>1149</v>
      </c>
      <c r="I88" s="262" t="s">
        <v>1129</v>
      </c>
      <c r="J88" s="262">
        <v>20</v>
      </c>
      <c r="K88" s="274"/>
    </row>
    <row r="89" spans="2:11" s="1" customFormat="1" ht="15" customHeight="1">
      <c r="B89" s="285"/>
      <c r="C89" s="262" t="s">
        <v>1150</v>
      </c>
      <c r="D89" s="262"/>
      <c r="E89" s="262"/>
      <c r="F89" s="283" t="s">
        <v>1133</v>
      </c>
      <c r="G89" s="284"/>
      <c r="H89" s="262" t="s">
        <v>1151</v>
      </c>
      <c r="I89" s="262" t="s">
        <v>1129</v>
      </c>
      <c r="J89" s="262">
        <v>20</v>
      </c>
      <c r="K89" s="274"/>
    </row>
    <row r="90" spans="2:11" s="1" customFormat="1" ht="15" customHeight="1">
      <c r="B90" s="285"/>
      <c r="C90" s="262" t="s">
        <v>1152</v>
      </c>
      <c r="D90" s="262"/>
      <c r="E90" s="262"/>
      <c r="F90" s="283" t="s">
        <v>1133</v>
      </c>
      <c r="G90" s="284"/>
      <c r="H90" s="262" t="s">
        <v>1153</v>
      </c>
      <c r="I90" s="262" t="s">
        <v>1129</v>
      </c>
      <c r="J90" s="262">
        <v>50</v>
      </c>
      <c r="K90" s="274"/>
    </row>
    <row r="91" spans="2:11" s="1" customFormat="1" ht="15" customHeight="1">
      <c r="B91" s="285"/>
      <c r="C91" s="262" t="s">
        <v>1154</v>
      </c>
      <c r="D91" s="262"/>
      <c r="E91" s="262"/>
      <c r="F91" s="283" t="s">
        <v>1133</v>
      </c>
      <c r="G91" s="284"/>
      <c r="H91" s="262" t="s">
        <v>1154</v>
      </c>
      <c r="I91" s="262" t="s">
        <v>1129</v>
      </c>
      <c r="J91" s="262">
        <v>50</v>
      </c>
      <c r="K91" s="274"/>
    </row>
    <row r="92" spans="2:11" s="1" customFormat="1" ht="15" customHeight="1">
      <c r="B92" s="285"/>
      <c r="C92" s="262" t="s">
        <v>1155</v>
      </c>
      <c r="D92" s="262"/>
      <c r="E92" s="262"/>
      <c r="F92" s="283" t="s">
        <v>1133</v>
      </c>
      <c r="G92" s="284"/>
      <c r="H92" s="262" t="s">
        <v>1156</v>
      </c>
      <c r="I92" s="262" t="s">
        <v>1129</v>
      </c>
      <c r="J92" s="262">
        <v>255</v>
      </c>
      <c r="K92" s="274"/>
    </row>
    <row r="93" spans="2:11" s="1" customFormat="1" ht="15" customHeight="1">
      <c r="B93" s="285"/>
      <c r="C93" s="262" t="s">
        <v>1157</v>
      </c>
      <c r="D93" s="262"/>
      <c r="E93" s="262"/>
      <c r="F93" s="283" t="s">
        <v>1127</v>
      </c>
      <c r="G93" s="284"/>
      <c r="H93" s="262" t="s">
        <v>1158</v>
      </c>
      <c r="I93" s="262" t="s">
        <v>1159</v>
      </c>
      <c r="J93" s="262"/>
      <c r="K93" s="274"/>
    </row>
    <row r="94" spans="2:11" s="1" customFormat="1" ht="15" customHeight="1">
      <c r="B94" s="285"/>
      <c r="C94" s="262" t="s">
        <v>1160</v>
      </c>
      <c r="D94" s="262"/>
      <c r="E94" s="262"/>
      <c r="F94" s="283" t="s">
        <v>1127</v>
      </c>
      <c r="G94" s="284"/>
      <c r="H94" s="262" t="s">
        <v>1161</v>
      </c>
      <c r="I94" s="262" t="s">
        <v>1162</v>
      </c>
      <c r="J94" s="262"/>
      <c r="K94" s="274"/>
    </row>
    <row r="95" spans="2:11" s="1" customFormat="1" ht="15" customHeight="1">
      <c r="B95" s="285"/>
      <c r="C95" s="262" t="s">
        <v>1163</v>
      </c>
      <c r="D95" s="262"/>
      <c r="E95" s="262"/>
      <c r="F95" s="283" t="s">
        <v>1127</v>
      </c>
      <c r="G95" s="284"/>
      <c r="H95" s="262" t="s">
        <v>1163</v>
      </c>
      <c r="I95" s="262" t="s">
        <v>1162</v>
      </c>
      <c r="J95" s="262"/>
      <c r="K95" s="274"/>
    </row>
    <row r="96" spans="2:11" s="1" customFormat="1" ht="15" customHeight="1">
      <c r="B96" s="285"/>
      <c r="C96" s="262" t="s">
        <v>40</v>
      </c>
      <c r="D96" s="262"/>
      <c r="E96" s="262"/>
      <c r="F96" s="283" t="s">
        <v>1127</v>
      </c>
      <c r="G96" s="284"/>
      <c r="H96" s="262" t="s">
        <v>1164</v>
      </c>
      <c r="I96" s="262" t="s">
        <v>1162</v>
      </c>
      <c r="J96" s="262"/>
      <c r="K96" s="274"/>
    </row>
    <row r="97" spans="2:11" s="1" customFormat="1" ht="15" customHeight="1">
      <c r="B97" s="285"/>
      <c r="C97" s="262" t="s">
        <v>50</v>
      </c>
      <c r="D97" s="262"/>
      <c r="E97" s="262"/>
      <c r="F97" s="283" t="s">
        <v>1127</v>
      </c>
      <c r="G97" s="284"/>
      <c r="H97" s="262" t="s">
        <v>1165</v>
      </c>
      <c r="I97" s="262" t="s">
        <v>1162</v>
      </c>
      <c r="J97" s="262"/>
      <c r="K97" s="274"/>
    </row>
    <row r="98" spans="2:11" s="1" customFormat="1" ht="15" customHeight="1">
      <c r="B98" s="288"/>
      <c r="C98" s="289"/>
      <c r="D98" s="289"/>
      <c r="E98" s="289"/>
      <c r="F98" s="289"/>
      <c r="G98" s="289"/>
      <c r="H98" s="289"/>
      <c r="I98" s="289"/>
      <c r="J98" s="289"/>
      <c r="K98" s="290"/>
    </row>
    <row r="99" spans="2:11" s="1" customFormat="1" ht="18.75" customHeight="1">
      <c r="B99" s="291"/>
      <c r="C99" s="292"/>
      <c r="D99" s="292"/>
      <c r="E99" s="292"/>
      <c r="F99" s="292"/>
      <c r="G99" s="292"/>
      <c r="H99" s="292"/>
      <c r="I99" s="292"/>
      <c r="J99" s="292"/>
      <c r="K99" s="291"/>
    </row>
    <row r="100" spans="2:11" s="1" customFormat="1" ht="18.75" customHeight="1">
      <c r="B100" s="269"/>
      <c r="C100" s="269"/>
      <c r="D100" s="269"/>
      <c r="E100" s="269"/>
      <c r="F100" s="269"/>
      <c r="G100" s="269"/>
      <c r="H100" s="269"/>
      <c r="I100" s="269"/>
      <c r="J100" s="269"/>
      <c r="K100" s="269"/>
    </row>
    <row r="101" spans="2:11" s="1" customFormat="1" ht="7.5" customHeight="1">
      <c r="B101" s="270"/>
      <c r="C101" s="271"/>
      <c r="D101" s="271"/>
      <c r="E101" s="271"/>
      <c r="F101" s="271"/>
      <c r="G101" s="271"/>
      <c r="H101" s="271"/>
      <c r="I101" s="271"/>
      <c r="J101" s="271"/>
      <c r="K101" s="272"/>
    </row>
    <row r="102" spans="2:11" s="1" customFormat="1" ht="45" customHeight="1">
      <c r="B102" s="273"/>
      <c r="C102" s="386" t="s">
        <v>1166</v>
      </c>
      <c r="D102" s="386"/>
      <c r="E102" s="386"/>
      <c r="F102" s="386"/>
      <c r="G102" s="386"/>
      <c r="H102" s="386"/>
      <c r="I102" s="386"/>
      <c r="J102" s="386"/>
      <c r="K102" s="274"/>
    </row>
    <row r="103" spans="2:11" s="1" customFormat="1" ht="17.25" customHeight="1">
      <c r="B103" s="273"/>
      <c r="C103" s="275" t="s">
        <v>1121</v>
      </c>
      <c r="D103" s="275"/>
      <c r="E103" s="275"/>
      <c r="F103" s="275" t="s">
        <v>1122</v>
      </c>
      <c r="G103" s="276"/>
      <c r="H103" s="275" t="s">
        <v>56</v>
      </c>
      <c r="I103" s="275" t="s">
        <v>59</v>
      </c>
      <c r="J103" s="275" t="s">
        <v>1123</v>
      </c>
      <c r="K103" s="274"/>
    </row>
    <row r="104" spans="2:11" s="1" customFormat="1" ht="17.25" customHeight="1">
      <c r="B104" s="273"/>
      <c r="C104" s="277" t="s">
        <v>1124</v>
      </c>
      <c r="D104" s="277"/>
      <c r="E104" s="277"/>
      <c r="F104" s="278" t="s">
        <v>1125</v>
      </c>
      <c r="G104" s="279"/>
      <c r="H104" s="277"/>
      <c r="I104" s="277"/>
      <c r="J104" s="277" t="s">
        <v>1126</v>
      </c>
      <c r="K104" s="274"/>
    </row>
    <row r="105" spans="2:11" s="1" customFormat="1" ht="5.25" customHeight="1">
      <c r="B105" s="273"/>
      <c r="C105" s="275"/>
      <c r="D105" s="275"/>
      <c r="E105" s="275"/>
      <c r="F105" s="275"/>
      <c r="G105" s="293"/>
      <c r="H105" s="275"/>
      <c r="I105" s="275"/>
      <c r="J105" s="275"/>
      <c r="K105" s="274"/>
    </row>
    <row r="106" spans="2:11" s="1" customFormat="1" ht="15" customHeight="1">
      <c r="B106" s="273"/>
      <c r="C106" s="262" t="s">
        <v>55</v>
      </c>
      <c r="D106" s="282"/>
      <c r="E106" s="282"/>
      <c r="F106" s="283" t="s">
        <v>1127</v>
      </c>
      <c r="G106" s="262"/>
      <c r="H106" s="262" t="s">
        <v>1167</v>
      </c>
      <c r="I106" s="262" t="s">
        <v>1129</v>
      </c>
      <c r="J106" s="262">
        <v>20</v>
      </c>
      <c r="K106" s="274"/>
    </row>
    <row r="107" spans="2:11" s="1" customFormat="1" ht="15" customHeight="1">
      <c r="B107" s="273"/>
      <c r="C107" s="262" t="s">
        <v>1130</v>
      </c>
      <c r="D107" s="262"/>
      <c r="E107" s="262"/>
      <c r="F107" s="283" t="s">
        <v>1127</v>
      </c>
      <c r="G107" s="262"/>
      <c r="H107" s="262" t="s">
        <v>1167</v>
      </c>
      <c r="I107" s="262" t="s">
        <v>1129</v>
      </c>
      <c r="J107" s="262">
        <v>120</v>
      </c>
      <c r="K107" s="274"/>
    </row>
    <row r="108" spans="2:11" s="1" customFormat="1" ht="15" customHeight="1">
      <c r="B108" s="285"/>
      <c r="C108" s="262" t="s">
        <v>1132</v>
      </c>
      <c r="D108" s="262"/>
      <c r="E108" s="262"/>
      <c r="F108" s="283" t="s">
        <v>1133</v>
      </c>
      <c r="G108" s="262"/>
      <c r="H108" s="262" t="s">
        <v>1167</v>
      </c>
      <c r="I108" s="262" t="s">
        <v>1129</v>
      </c>
      <c r="J108" s="262">
        <v>50</v>
      </c>
      <c r="K108" s="274"/>
    </row>
    <row r="109" spans="2:11" s="1" customFormat="1" ht="15" customHeight="1">
      <c r="B109" s="285"/>
      <c r="C109" s="262" t="s">
        <v>1135</v>
      </c>
      <c r="D109" s="262"/>
      <c r="E109" s="262"/>
      <c r="F109" s="283" t="s">
        <v>1127</v>
      </c>
      <c r="G109" s="262"/>
      <c r="H109" s="262" t="s">
        <v>1167</v>
      </c>
      <c r="I109" s="262" t="s">
        <v>1137</v>
      </c>
      <c r="J109" s="262"/>
      <c r="K109" s="274"/>
    </row>
    <row r="110" spans="2:11" s="1" customFormat="1" ht="15" customHeight="1">
      <c r="B110" s="285"/>
      <c r="C110" s="262" t="s">
        <v>1146</v>
      </c>
      <c r="D110" s="262"/>
      <c r="E110" s="262"/>
      <c r="F110" s="283" t="s">
        <v>1133</v>
      </c>
      <c r="G110" s="262"/>
      <c r="H110" s="262" t="s">
        <v>1167</v>
      </c>
      <c r="I110" s="262" t="s">
        <v>1129</v>
      </c>
      <c r="J110" s="262">
        <v>50</v>
      </c>
      <c r="K110" s="274"/>
    </row>
    <row r="111" spans="2:11" s="1" customFormat="1" ht="15" customHeight="1">
      <c r="B111" s="285"/>
      <c r="C111" s="262" t="s">
        <v>1154</v>
      </c>
      <c r="D111" s="262"/>
      <c r="E111" s="262"/>
      <c r="F111" s="283" t="s">
        <v>1133</v>
      </c>
      <c r="G111" s="262"/>
      <c r="H111" s="262" t="s">
        <v>1167</v>
      </c>
      <c r="I111" s="262" t="s">
        <v>1129</v>
      </c>
      <c r="J111" s="262">
        <v>50</v>
      </c>
      <c r="K111" s="274"/>
    </row>
    <row r="112" spans="2:11" s="1" customFormat="1" ht="15" customHeight="1">
      <c r="B112" s="285"/>
      <c r="C112" s="262" t="s">
        <v>1152</v>
      </c>
      <c r="D112" s="262"/>
      <c r="E112" s="262"/>
      <c r="F112" s="283" t="s">
        <v>1133</v>
      </c>
      <c r="G112" s="262"/>
      <c r="H112" s="262" t="s">
        <v>1167</v>
      </c>
      <c r="I112" s="262" t="s">
        <v>1129</v>
      </c>
      <c r="J112" s="262">
        <v>50</v>
      </c>
      <c r="K112" s="274"/>
    </row>
    <row r="113" spans="2:11" s="1" customFormat="1" ht="15" customHeight="1">
      <c r="B113" s="285"/>
      <c r="C113" s="262" t="s">
        <v>55</v>
      </c>
      <c r="D113" s="262"/>
      <c r="E113" s="262"/>
      <c r="F113" s="283" t="s">
        <v>1127</v>
      </c>
      <c r="G113" s="262"/>
      <c r="H113" s="262" t="s">
        <v>1168</v>
      </c>
      <c r="I113" s="262" t="s">
        <v>1129</v>
      </c>
      <c r="J113" s="262">
        <v>20</v>
      </c>
      <c r="K113" s="274"/>
    </row>
    <row r="114" spans="2:11" s="1" customFormat="1" ht="15" customHeight="1">
      <c r="B114" s="285"/>
      <c r="C114" s="262" t="s">
        <v>1169</v>
      </c>
      <c r="D114" s="262"/>
      <c r="E114" s="262"/>
      <c r="F114" s="283" t="s">
        <v>1127</v>
      </c>
      <c r="G114" s="262"/>
      <c r="H114" s="262" t="s">
        <v>1170</v>
      </c>
      <c r="I114" s="262" t="s">
        <v>1129</v>
      </c>
      <c r="J114" s="262">
        <v>120</v>
      </c>
      <c r="K114" s="274"/>
    </row>
    <row r="115" spans="2:11" s="1" customFormat="1" ht="15" customHeight="1">
      <c r="B115" s="285"/>
      <c r="C115" s="262" t="s">
        <v>40</v>
      </c>
      <c r="D115" s="262"/>
      <c r="E115" s="262"/>
      <c r="F115" s="283" t="s">
        <v>1127</v>
      </c>
      <c r="G115" s="262"/>
      <c r="H115" s="262" t="s">
        <v>1171</v>
      </c>
      <c r="I115" s="262" t="s">
        <v>1162</v>
      </c>
      <c r="J115" s="262"/>
      <c r="K115" s="274"/>
    </row>
    <row r="116" spans="2:11" s="1" customFormat="1" ht="15" customHeight="1">
      <c r="B116" s="285"/>
      <c r="C116" s="262" t="s">
        <v>50</v>
      </c>
      <c r="D116" s="262"/>
      <c r="E116" s="262"/>
      <c r="F116" s="283" t="s">
        <v>1127</v>
      </c>
      <c r="G116" s="262"/>
      <c r="H116" s="262" t="s">
        <v>1172</v>
      </c>
      <c r="I116" s="262" t="s">
        <v>1162</v>
      </c>
      <c r="J116" s="262"/>
      <c r="K116" s="274"/>
    </row>
    <row r="117" spans="2:11" s="1" customFormat="1" ht="15" customHeight="1">
      <c r="B117" s="285"/>
      <c r="C117" s="262" t="s">
        <v>59</v>
      </c>
      <c r="D117" s="262"/>
      <c r="E117" s="262"/>
      <c r="F117" s="283" t="s">
        <v>1127</v>
      </c>
      <c r="G117" s="262"/>
      <c r="H117" s="262" t="s">
        <v>1173</v>
      </c>
      <c r="I117" s="262" t="s">
        <v>1174</v>
      </c>
      <c r="J117" s="262"/>
      <c r="K117" s="274"/>
    </row>
    <row r="118" spans="2:11" s="1" customFormat="1" ht="15" customHeight="1">
      <c r="B118" s="288"/>
      <c r="C118" s="294"/>
      <c r="D118" s="294"/>
      <c r="E118" s="294"/>
      <c r="F118" s="294"/>
      <c r="G118" s="294"/>
      <c r="H118" s="294"/>
      <c r="I118" s="294"/>
      <c r="J118" s="294"/>
      <c r="K118" s="290"/>
    </row>
    <row r="119" spans="2:11" s="1" customFormat="1" ht="18.75" customHeight="1">
      <c r="B119" s="295"/>
      <c r="C119" s="296"/>
      <c r="D119" s="296"/>
      <c r="E119" s="296"/>
      <c r="F119" s="297"/>
      <c r="G119" s="296"/>
      <c r="H119" s="296"/>
      <c r="I119" s="296"/>
      <c r="J119" s="296"/>
      <c r="K119" s="295"/>
    </row>
    <row r="120" spans="2:11" s="1" customFormat="1" ht="18.75" customHeight="1">
      <c r="B120" s="269"/>
      <c r="C120" s="269"/>
      <c r="D120" s="269"/>
      <c r="E120" s="269"/>
      <c r="F120" s="269"/>
      <c r="G120" s="269"/>
      <c r="H120" s="269"/>
      <c r="I120" s="269"/>
      <c r="J120" s="269"/>
      <c r="K120" s="269"/>
    </row>
    <row r="121" spans="2:11" s="1" customFormat="1" ht="7.5" customHeight="1">
      <c r="B121" s="298"/>
      <c r="C121" s="299"/>
      <c r="D121" s="299"/>
      <c r="E121" s="299"/>
      <c r="F121" s="299"/>
      <c r="G121" s="299"/>
      <c r="H121" s="299"/>
      <c r="I121" s="299"/>
      <c r="J121" s="299"/>
      <c r="K121" s="300"/>
    </row>
    <row r="122" spans="2:11" s="1" customFormat="1" ht="45" customHeight="1">
      <c r="B122" s="301"/>
      <c r="C122" s="387" t="s">
        <v>1175</v>
      </c>
      <c r="D122" s="387"/>
      <c r="E122" s="387"/>
      <c r="F122" s="387"/>
      <c r="G122" s="387"/>
      <c r="H122" s="387"/>
      <c r="I122" s="387"/>
      <c r="J122" s="387"/>
      <c r="K122" s="302"/>
    </row>
    <row r="123" spans="2:11" s="1" customFormat="1" ht="17.25" customHeight="1">
      <c r="B123" s="303"/>
      <c r="C123" s="275" t="s">
        <v>1121</v>
      </c>
      <c r="D123" s="275"/>
      <c r="E123" s="275"/>
      <c r="F123" s="275" t="s">
        <v>1122</v>
      </c>
      <c r="G123" s="276"/>
      <c r="H123" s="275" t="s">
        <v>56</v>
      </c>
      <c r="I123" s="275" t="s">
        <v>59</v>
      </c>
      <c r="J123" s="275" t="s">
        <v>1123</v>
      </c>
      <c r="K123" s="304"/>
    </row>
    <row r="124" spans="2:11" s="1" customFormat="1" ht="17.25" customHeight="1">
      <c r="B124" s="303"/>
      <c r="C124" s="277" t="s">
        <v>1124</v>
      </c>
      <c r="D124" s="277"/>
      <c r="E124" s="277"/>
      <c r="F124" s="278" t="s">
        <v>1125</v>
      </c>
      <c r="G124" s="279"/>
      <c r="H124" s="277"/>
      <c r="I124" s="277"/>
      <c r="J124" s="277" t="s">
        <v>1126</v>
      </c>
      <c r="K124" s="304"/>
    </row>
    <row r="125" spans="2:11" s="1" customFormat="1" ht="5.25" customHeight="1">
      <c r="B125" s="305"/>
      <c r="C125" s="280"/>
      <c r="D125" s="280"/>
      <c r="E125" s="280"/>
      <c r="F125" s="280"/>
      <c r="G125" s="306"/>
      <c r="H125" s="280"/>
      <c r="I125" s="280"/>
      <c r="J125" s="280"/>
      <c r="K125" s="307"/>
    </row>
    <row r="126" spans="2:11" s="1" customFormat="1" ht="15" customHeight="1">
      <c r="B126" s="305"/>
      <c r="C126" s="262" t="s">
        <v>1130</v>
      </c>
      <c r="D126" s="282"/>
      <c r="E126" s="282"/>
      <c r="F126" s="283" t="s">
        <v>1127</v>
      </c>
      <c r="G126" s="262"/>
      <c r="H126" s="262" t="s">
        <v>1167</v>
      </c>
      <c r="I126" s="262" t="s">
        <v>1129</v>
      </c>
      <c r="J126" s="262">
        <v>120</v>
      </c>
      <c r="K126" s="308"/>
    </row>
    <row r="127" spans="2:11" s="1" customFormat="1" ht="15" customHeight="1">
      <c r="B127" s="305"/>
      <c r="C127" s="262" t="s">
        <v>1176</v>
      </c>
      <c r="D127" s="262"/>
      <c r="E127" s="262"/>
      <c r="F127" s="283" t="s">
        <v>1127</v>
      </c>
      <c r="G127" s="262"/>
      <c r="H127" s="262" t="s">
        <v>1177</v>
      </c>
      <c r="I127" s="262" t="s">
        <v>1129</v>
      </c>
      <c r="J127" s="262" t="s">
        <v>1178</v>
      </c>
      <c r="K127" s="308"/>
    </row>
    <row r="128" spans="2:11" s="1" customFormat="1" ht="15" customHeight="1">
      <c r="B128" s="305"/>
      <c r="C128" s="262" t="s">
        <v>87</v>
      </c>
      <c r="D128" s="262"/>
      <c r="E128" s="262"/>
      <c r="F128" s="283" t="s">
        <v>1127</v>
      </c>
      <c r="G128" s="262"/>
      <c r="H128" s="262" t="s">
        <v>1179</v>
      </c>
      <c r="I128" s="262" t="s">
        <v>1129</v>
      </c>
      <c r="J128" s="262" t="s">
        <v>1178</v>
      </c>
      <c r="K128" s="308"/>
    </row>
    <row r="129" spans="2:11" s="1" customFormat="1" ht="15" customHeight="1">
      <c r="B129" s="305"/>
      <c r="C129" s="262" t="s">
        <v>1138</v>
      </c>
      <c r="D129" s="262"/>
      <c r="E129" s="262"/>
      <c r="F129" s="283" t="s">
        <v>1133</v>
      </c>
      <c r="G129" s="262"/>
      <c r="H129" s="262" t="s">
        <v>1139</v>
      </c>
      <c r="I129" s="262" t="s">
        <v>1129</v>
      </c>
      <c r="J129" s="262">
        <v>15</v>
      </c>
      <c r="K129" s="308"/>
    </row>
    <row r="130" spans="2:11" s="1" customFormat="1" ht="15" customHeight="1">
      <c r="B130" s="305"/>
      <c r="C130" s="286" t="s">
        <v>1140</v>
      </c>
      <c r="D130" s="286"/>
      <c r="E130" s="286"/>
      <c r="F130" s="287" t="s">
        <v>1133</v>
      </c>
      <c r="G130" s="286"/>
      <c r="H130" s="286" t="s">
        <v>1141</v>
      </c>
      <c r="I130" s="286" t="s">
        <v>1129</v>
      </c>
      <c r="J130" s="286">
        <v>15</v>
      </c>
      <c r="K130" s="308"/>
    </row>
    <row r="131" spans="2:11" s="1" customFormat="1" ht="15" customHeight="1">
      <c r="B131" s="305"/>
      <c r="C131" s="286" t="s">
        <v>1142</v>
      </c>
      <c r="D131" s="286"/>
      <c r="E131" s="286"/>
      <c r="F131" s="287" t="s">
        <v>1133</v>
      </c>
      <c r="G131" s="286"/>
      <c r="H131" s="286" t="s">
        <v>1143</v>
      </c>
      <c r="I131" s="286" t="s">
        <v>1129</v>
      </c>
      <c r="J131" s="286">
        <v>20</v>
      </c>
      <c r="K131" s="308"/>
    </row>
    <row r="132" spans="2:11" s="1" customFormat="1" ht="15" customHeight="1">
      <c r="B132" s="305"/>
      <c r="C132" s="286" t="s">
        <v>1144</v>
      </c>
      <c r="D132" s="286"/>
      <c r="E132" s="286"/>
      <c r="F132" s="287" t="s">
        <v>1133</v>
      </c>
      <c r="G132" s="286"/>
      <c r="H132" s="286" t="s">
        <v>1145</v>
      </c>
      <c r="I132" s="286" t="s">
        <v>1129</v>
      </c>
      <c r="J132" s="286">
        <v>20</v>
      </c>
      <c r="K132" s="308"/>
    </row>
    <row r="133" spans="2:11" s="1" customFormat="1" ht="15" customHeight="1">
      <c r="B133" s="305"/>
      <c r="C133" s="262" t="s">
        <v>1132</v>
      </c>
      <c r="D133" s="262"/>
      <c r="E133" s="262"/>
      <c r="F133" s="283" t="s">
        <v>1133</v>
      </c>
      <c r="G133" s="262"/>
      <c r="H133" s="262" t="s">
        <v>1167</v>
      </c>
      <c r="I133" s="262" t="s">
        <v>1129</v>
      </c>
      <c r="J133" s="262">
        <v>50</v>
      </c>
      <c r="K133" s="308"/>
    </row>
    <row r="134" spans="2:11" s="1" customFormat="1" ht="15" customHeight="1">
      <c r="B134" s="305"/>
      <c r="C134" s="262" t="s">
        <v>1146</v>
      </c>
      <c r="D134" s="262"/>
      <c r="E134" s="262"/>
      <c r="F134" s="283" t="s">
        <v>1133</v>
      </c>
      <c r="G134" s="262"/>
      <c r="H134" s="262" t="s">
        <v>1167</v>
      </c>
      <c r="I134" s="262" t="s">
        <v>1129</v>
      </c>
      <c r="J134" s="262">
        <v>50</v>
      </c>
      <c r="K134" s="308"/>
    </row>
    <row r="135" spans="2:11" s="1" customFormat="1" ht="15" customHeight="1">
      <c r="B135" s="305"/>
      <c r="C135" s="262" t="s">
        <v>1152</v>
      </c>
      <c r="D135" s="262"/>
      <c r="E135" s="262"/>
      <c r="F135" s="283" t="s">
        <v>1133</v>
      </c>
      <c r="G135" s="262"/>
      <c r="H135" s="262" t="s">
        <v>1167</v>
      </c>
      <c r="I135" s="262" t="s">
        <v>1129</v>
      </c>
      <c r="J135" s="262">
        <v>50</v>
      </c>
      <c r="K135" s="308"/>
    </row>
    <row r="136" spans="2:11" s="1" customFormat="1" ht="15" customHeight="1">
      <c r="B136" s="305"/>
      <c r="C136" s="262" t="s">
        <v>1154</v>
      </c>
      <c r="D136" s="262"/>
      <c r="E136" s="262"/>
      <c r="F136" s="283" t="s">
        <v>1133</v>
      </c>
      <c r="G136" s="262"/>
      <c r="H136" s="262" t="s">
        <v>1167</v>
      </c>
      <c r="I136" s="262" t="s">
        <v>1129</v>
      </c>
      <c r="J136" s="262">
        <v>50</v>
      </c>
      <c r="K136" s="308"/>
    </row>
    <row r="137" spans="2:11" s="1" customFormat="1" ht="15" customHeight="1">
      <c r="B137" s="305"/>
      <c r="C137" s="262" t="s">
        <v>1155</v>
      </c>
      <c r="D137" s="262"/>
      <c r="E137" s="262"/>
      <c r="F137" s="283" t="s">
        <v>1133</v>
      </c>
      <c r="G137" s="262"/>
      <c r="H137" s="262" t="s">
        <v>1180</v>
      </c>
      <c r="I137" s="262" t="s">
        <v>1129</v>
      </c>
      <c r="J137" s="262">
        <v>255</v>
      </c>
      <c r="K137" s="308"/>
    </row>
    <row r="138" spans="2:11" s="1" customFormat="1" ht="15" customHeight="1">
      <c r="B138" s="305"/>
      <c r="C138" s="262" t="s">
        <v>1157</v>
      </c>
      <c r="D138" s="262"/>
      <c r="E138" s="262"/>
      <c r="F138" s="283" t="s">
        <v>1127</v>
      </c>
      <c r="G138" s="262"/>
      <c r="H138" s="262" t="s">
        <v>1181</v>
      </c>
      <c r="I138" s="262" t="s">
        <v>1159</v>
      </c>
      <c r="J138" s="262"/>
      <c r="K138" s="308"/>
    </row>
    <row r="139" spans="2:11" s="1" customFormat="1" ht="15" customHeight="1">
      <c r="B139" s="305"/>
      <c r="C139" s="262" t="s">
        <v>1160</v>
      </c>
      <c r="D139" s="262"/>
      <c r="E139" s="262"/>
      <c r="F139" s="283" t="s">
        <v>1127</v>
      </c>
      <c r="G139" s="262"/>
      <c r="H139" s="262" t="s">
        <v>1182</v>
      </c>
      <c r="I139" s="262" t="s">
        <v>1162</v>
      </c>
      <c r="J139" s="262"/>
      <c r="K139" s="308"/>
    </row>
    <row r="140" spans="2:11" s="1" customFormat="1" ht="15" customHeight="1">
      <c r="B140" s="305"/>
      <c r="C140" s="262" t="s">
        <v>1163</v>
      </c>
      <c r="D140" s="262"/>
      <c r="E140" s="262"/>
      <c r="F140" s="283" t="s">
        <v>1127</v>
      </c>
      <c r="G140" s="262"/>
      <c r="H140" s="262" t="s">
        <v>1163</v>
      </c>
      <c r="I140" s="262" t="s">
        <v>1162</v>
      </c>
      <c r="J140" s="262"/>
      <c r="K140" s="308"/>
    </row>
    <row r="141" spans="2:11" s="1" customFormat="1" ht="15" customHeight="1">
      <c r="B141" s="305"/>
      <c r="C141" s="262" t="s">
        <v>40</v>
      </c>
      <c r="D141" s="262"/>
      <c r="E141" s="262"/>
      <c r="F141" s="283" t="s">
        <v>1127</v>
      </c>
      <c r="G141" s="262"/>
      <c r="H141" s="262" t="s">
        <v>1183</v>
      </c>
      <c r="I141" s="262" t="s">
        <v>1162</v>
      </c>
      <c r="J141" s="262"/>
      <c r="K141" s="308"/>
    </row>
    <row r="142" spans="2:11" s="1" customFormat="1" ht="15" customHeight="1">
      <c r="B142" s="305"/>
      <c r="C142" s="262" t="s">
        <v>1184</v>
      </c>
      <c r="D142" s="262"/>
      <c r="E142" s="262"/>
      <c r="F142" s="283" t="s">
        <v>1127</v>
      </c>
      <c r="G142" s="262"/>
      <c r="H142" s="262" t="s">
        <v>1185</v>
      </c>
      <c r="I142" s="262" t="s">
        <v>1162</v>
      </c>
      <c r="J142" s="262"/>
      <c r="K142" s="308"/>
    </row>
    <row r="143" spans="2:11" s="1" customFormat="1" ht="15" customHeight="1">
      <c r="B143" s="309"/>
      <c r="C143" s="310"/>
      <c r="D143" s="310"/>
      <c r="E143" s="310"/>
      <c r="F143" s="310"/>
      <c r="G143" s="310"/>
      <c r="H143" s="310"/>
      <c r="I143" s="310"/>
      <c r="J143" s="310"/>
      <c r="K143" s="311"/>
    </row>
    <row r="144" spans="2:11" s="1" customFormat="1" ht="18.75" customHeight="1">
      <c r="B144" s="296"/>
      <c r="C144" s="296"/>
      <c r="D144" s="296"/>
      <c r="E144" s="296"/>
      <c r="F144" s="297"/>
      <c r="G144" s="296"/>
      <c r="H144" s="296"/>
      <c r="I144" s="296"/>
      <c r="J144" s="296"/>
      <c r="K144" s="296"/>
    </row>
    <row r="145" spans="2:11" s="1" customFormat="1" ht="18.75" customHeight="1">
      <c r="B145" s="269"/>
      <c r="C145" s="269"/>
      <c r="D145" s="269"/>
      <c r="E145" s="269"/>
      <c r="F145" s="269"/>
      <c r="G145" s="269"/>
      <c r="H145" s="269"/>
      <c r="I145" s="269"/>
      <c r="J145" s="269"/>
      <c r="K145" s="269"/>
    </row>
    <row r="146" spans="2:11" s="1" customFormat="1" ht="7.5" customHeight="1">
      <c r="B146" s="270"/>
      <c r="C146" s="271"/>
      <c r="D146" s="271"/>
      <c r="E146" s="271"/>
      <c r="F146" s="271"/>
      <c r="G146" s="271"/>
      <c r="H146" s="271"/>
      <c r="I146" s="271"/>
      <c r="J146" s="271"/>
      <c r="K146" s="272"/>
    </row>
    <row r="147" spans="2:11" s="1" customFormat="1" ht="45" customHeight="1">
      <c r="B147" s="273"/>
      <c r="C147" s="386" t="s">
        <v>1186</v>
      </c>
      <c r="D147" s="386"/>
      <c r="E147" s="386"/>
      <c r="F147" s="386"/>
      <c r="G147" s="386"/>
      <c r="H147" s="386"/>
      <c r="I147" s="386"/>
      <c r="J147" s="386"/>
      <c r="K147" s="274"/>
    </row>
    <row r="148" spans="2:11" s="1" customFormat="1" ht="17.25" customHeight="1">
      <c r="B148" s="273"/>
      <c r="C148" s="275" t="s">
        <v>1121</v>
      </c>
      <c r="D148" s="275"/>
      <c r="E148" s="275"/>
      <c r="F148" s="275" t="s">
        <v>1122</v>
      </c>
      <c r="G148" s="276"/>
      <c r="H148" s="275" t="s">
        <v>56</v>
      </c>
      <c r="I148" s="275" t="s">
        <v>59</v>
      </c>
      <c r="J148" s="275" t="s">
        <v>1123</v>
      </c>
      <c r="K148" s="274"/>
    </row>
    <row r="149" spans="2:11" s="1" customFormat="1" ht="17.25" customHeight="1">
      <c r="B149" s="273"/>
      <c r="C149" s="277" t="s">
        <v>1124</v>
      </c>
      <c r="D149" s="277"/>
      <c r="E149" s="277"/>
      <c r="F149" s="278" t="s">
        <v>1125</v>
      </c>
      <c r="G149" s="279"/>
      <c r="H149" s="277"/>
      <c r="I149" s="277"/>
      <c r="J149" s="277" t="s">
        <v>1126</v>
      </c>
      <c r="K149" s="274"/>
    </row>
    <row r="150" spans="2:11" s="1" customFormat="1" ht="5.25" customHeight="1">
      <c r="B150" s="285"/>
      <c r="C150" s="280"/>
      <c r="D150" s="280"/>
      <c r="E150" s="280"/>
      <c r="F150" s="280"/>
      <c r="G150" s="281"/>
      <c r="H150" s="280"/>
      <c r="I150" s="280"/>
      <c r="J150" s="280"/>
      <c r="K150" s="308"/>
    </row>
    <row r="151" spans="2:11" s="1" customFormat="1" ht="15" customHeight="1">
      <c r="B151" s="285"/>
      <c r="C151" s="312" t="s">
        <v>1130</v>
      </c>
      <c r="D151" s="262"/>
      <c r="E151" s="262"/>
      <c r="F151" s="313" t="s">
        <v>1127</v>
      </c>
      <c r="G151" s="262"/>
      <c r="H151" s="312" t="s">
        <v>1167</v>
      </c>
      <c r="I151" s="312" t="s">
        <v>1129</v>
      </c>
      <c r="J151" s="312">
        <v>120</v>
      </c>
      <c r="K151" s="308"/>
    </row>
    <row r="152" spans="2:11" s="1" customFormat="1" ht="15" customHeight="1">
      <c r="B152" s="285"/>
      <c r="C152" s="312" t="s">
        <v>1176</v>
      </c>
      <c r="D152" s="262"/>
      <c r="E152" s="262"/>
      <c r="F152" s="313" t="s">
        <v>1127</v>
      </c>
      <c r="G152" s="262"/>
      <c r="H152" s="312" t="s">
        <v>1187</v>
      </c>
      <c r="I152" s="312" t="s">
        <v>1129</v>
      </c>
      <c r="J152" s="312" t="s">
        <v>1178</v>
      </c>
      <c r="K152" s="308"/>
    </row>
    <row r="153" spans="2:11" s="1" customFormat="1" ht="15" customHeight="1">
      <c r="B153" s="285"/>
      <c r="C153" s="312" t="s">
        <v>87</v>
      </c>
      <c r="D153" s="262"/>
      <c r="E153" s="262"/>
      <c r="F153" s="313" t="s">
        <v>1127</v>
      </c>
      <c r="G153" s="262"/>
      <c r="H153" s="312" t="s">
        <v>1188</v>
      </c>
      <c r="I153" s="312" t="s">
        <v>1129</v>
      </c>
      <c r="J153" s="312" t="s">
        <v>1178</v>
      </c>
      <c r="K153" s="308"/>
    </row>
    <row r="154" spans="2:11" s="1" customFormat="1" ht="15" customHeight="1">
      <c r="B154" s="285"/>
      <c r="C154" s="312" t="s">
        <v>1132</v>
      </c>
      <c r="D154" s="262"/>
      <c r="E154" s="262"/>
      <c r="F154" s="313" t="s">
        <v>1133</v>
      </c>
      <c r="G154" s="262"/>
      <c r="H154" s="312" t="s">
        <v>1167</v>
      </c>
      <c r="I154" s="312" t="s">
        <v>1129</v>
      </c>
      <c r="J154" s="312">
        <v>50</v>
      </c>
      <c r="K154" s="308"/>
    </row>
    <row r="155" spans="2:11" s="1" customFormat="1" ht="15" customHeight="1">
      <c r="B155" s="285"/>
      <c r="C155" s="312" t="s">
        <v>1135</v>
      </c>
      <c r="D155" s="262"/>
      <c r="E155" s="262"/>
      <c r="F155" s="313" t="s">
        <v>1127</v>
      </c>
      <c r="G155" s="262"/>
      <c r="H155" s="312" t="s">
        <v>1167</v>
      </c>
      <c r="I155" s="312" t="s">
        <v>1137</v>
      </c>
      <c r="J155" s="312"/>
      <c r="K155" s="308"/>
    </row>
    <row r="156" spans="2:11" s="1" customFormat="1" ht="15" customHeight="1">
      <c r="B156" s="285"/>
      <c r="C156" s="312" t="s">
        <v>1146</v>
      </c>
      <c r="D156" s="262"/>
      <c r="E156" s="262"/>
      <c r="F156" s="313" t="s">
        <v>1133</v>
      </c>
      <c r="G156" s="262"/>
      <c r="H156" s="312" t="s">
        <v>1167</v>
      </c>
      <c r="I156" s="312" t="s">
        <v>1129</v>
      </c>
      <c r="J156" s="312">
        <v>50</v>
      </c>
      <c r="K156" s="308"/>
    </row>
    <row r="157" spans="2:11" s="1" customFormat="1" ht="15" customHeight="1">
      <c r="B157" s="285"/>
      <c r="C157" s="312" t="s">
        <v>1154</v>
      </c>
      <c r="D157" s="262"/>
      <c r="E157" s="262"/>
      <c r="F157" s="313" t="s">
        <v>1133</v>
      </c>
      <c r="G157" s="262"/>
      <c r="H157" s="312" t="s">
        <v>1167</v>
      </c>
      <c r="I157" s="312" t="s">
        <v>1129</v>
      </c>
      <c r="J157" s="312">
        <v>50</v>
      </c>
      <c r="K157" s="308"/>
    </row>
    <row r="158" spans="2:11" s="1" customFormat="1" ht="15" customHeight="1">
      <c r="B158" s="285"/>
      <c r="C158" s="312" t="s">
        <v>1152</v>
      </c>
      <c r="D158" s="262"/>
      <c r="E158" s="262"/>
      <c r="F158" s="313" t="s">
        <v>1133</v>
      </c>
      <c r="G158" s="262"/>
      <c r="H158" s="312" t="s">
        <v>1167</v>
      </c>
      <c r="I158" s="312" t="s">
        <v>1129</v>
      </c>
      <c r="J158" s="312">
        <v>50</v>
      </c>
      <c r="K158" s="308"/>
    </row>
    <row r="159" spans="2:11" s="1" customFormat="1" ht="15" customHeight="1">
      <c r="B159" s="285"/>
      <c r="C159" s="312" t="s">
        <v>112</v>
      </c>
      <c r="D159" s="262"/>
      <c r="E159" s="262"/>
      <c r="F159" s="313" t="s">
        <v>1127</v>
      </c>
      <c r="G159" s="262"/>
      <c r="H159" s="312" t="s">
        <v>1189</v>
      </c>
      <c r="I159" s="312" t="s">
        <v>1129</v>
      </c>
      <c r="J159" s="312" t="s">
        <v>1190</v>
      </c>
      <c r="K159" s="308"/>
    </row>
    <row r="160" spans="2:11" s="1" customFormat="1" ht="15" customHeight="1">
      <c r="B160" s="285"/>
      <c r="C160" s="312" t="s">
        <v>1191</v>
      </c>
      <c r="D160" s="262"/>
      <c r="E160" s="262"/>
      <c r="F160" s="313" t="s">
        <v>1127</v>
      </c>
      <c r="G160" s="262"/>
      <c r="H160" s="312" t="s">
        <v>1192</v>
      </c>
      <c r="I160" s="312" t="s">
        <v>1162</v>
      </c>
      <c r="J160" s="312"/>
      <c r="K160" s="308"/>
    </row>
    <row r="161" spans="2:11" s="1" customFormat="1" ht="15" customHeight="1">
      <c r="B161" s="314"/>
      <c r="C161" s="315"/>
      <c r="D161" s="315"/>
      <c r="E161" s="315"/>
      <c r="F161" s="315"/>
      <c r="G161" s="315"/>
      <c r="H161" s="315"/>
      <c r="I161" s="315"/>
      <c r="J161" s="315"/>
      <c r="K161" s="316"/>
    </row>
    <row r="162" spans="2:11" s="1" customFormat="1" ht="18.75" customHeight="1">
      <c r="B162" s="296"/>
      <c r="C162" s="306"/>
      <c r="D162" s="306"/>
      <c r="E162" s="306"/>
      <c r="F162" s="317"/>
      <c r="G162" s="306"/>
      <c r="H162" s="306"/>
      <c r="I162" s="306"/>
      <c r="J162" s="306"/>
      <c r="K162" s="296"/>
    </row>
    <row r="163" spans="2:11" s="1" customFormat="1" ht="18.75" customHeight="1">
      <c r="B163" s="296"/>
      <c r="C163" s="306"/>
      <c r="D163" s="306"/>
      <c r="E163" s="306"/>
      <c r="F163" s="317"/>
      <c r="G163" s="306"/>
      <c r="H163" s="306"/>
      <c r="I163" s="306"/>
      <c r="J163" s="306"/>
      <c r="K163" s="296"/>
    </row>
    <row r="164" spans="2:11" s="1" customFormat="1" ht="18.75" customHeight="1">
      <c r="B164" s="296"/>
      <c r="C164" s="306"/>
      <c r="D164" s="306"/>
      <c r="E164" s="306"/>
      <c r="F164" s="317"/>
      <c r="G164" s="306"/>
      <c r="H164" s="306"/>
      <c r="I164" s="306"/>
      <c r="J164" s="306"/>
      <c r="K164" s="296"/>
    </row>
    <row r="165" spans="2:11" s="1" customFormat="1" ht="18.75" customHeight="1">
      <c r="B165" s="296"/>
      <c r="C165" s="306"/>
      <c r="D165" s="306"/>
      <c r="E165" s="306"/>
      <c r="F165" s="317"/>
      <c r="G165" s="306"/>
      <c r="H165" s="306"/>
      <c r="I165" s="306"/>
      <c r="J165" s="306"/>
      <c r="K165" s="296"/>
    </row>
    <row r="166" spans="2:11" s="1" customFormat="1" ht="18.75" customHeight="1">
      <c r="B166" s="296"/>
      <c r="C166" s="306"/>
      <c r="D166" s="306"/>
      <c r="E166" s="306"/>
      <c r="F166" s="317"/>
      <c r="G166" s="306"/>
      <c r="H166" s="306"/>
      <c r="I166" s="306"/>
      <c r="J166" s="306"/>
      <c r="K166" s="296"/>
    </row>
    <row r="167" spans="2:11" s="1" customFormat="1" ht="18.75" customHeight="1">
      <c r="B167" s="296"/>
      <c r="C167" s="306"/>
      <c r="D167" s="306"/>
      <c r="E167" s="306"/>
      <c r="F167" s="317"/>
      <c r="G167" s="306"/>
      <c r="H167" s="306"/>
      <c r="I167" s="306"/>
      <c r="J167" s="306"/>
      <c r="K167" s="296"/>
    </row>
    <row r="168" spans="2:11" s="1" customFormat="1" ht="18.75" customHeight="1">
      <c r="B168" s="296"/>
      <c r="C168" s="306"/>
      <c r="D168" s="306"/>
      <c r="E168" s="306"/>
      <c r="F168" s="317"/>
      <c r="G168" s="306"/>
      <c r="H168" s="306"/>
      <c r="I168" s="306"/>
      <c r="J168" s="306"/>
      <c r="K168" s="296"/>
    </row>
    <row r="169" spans="2:11" s="1" customFormat="1" ht="18.75" customHeight="1">
      <c r="B169" s="269"/>
      <c r="C169" s="269"/>
      <c r="D169" s="269"/>
      <c r="E169" s="269"/>
      <c r="F169" s="269"/>
      <c r="G169" s="269"/>
      <c r="H169" s="269"/>
      <c r="I169" s="269"/>
      <c r="J169" s="269"/>
      <c r="K169" s="269"/>
    </row>
    <row r="170" spans="2:11" s="1" customFormat="1" ht="7.5" customHeight="1">
      <c r="B170" s="251"/>
      <c r="C170" s="252"/>
      <c r="D170" s="252"/>
      <c r="E170" s="252"/>
      <c r="F170" s="252"/>
      <c r="G170" s="252"/>
      <c r="H170" s="252"/>
      <c r="I170" s="252"/>
      <c r="J170" s="252"/>
      <c r="K170" s="253"/>
    </row>
    <row r="171" spans="2:11" s="1" customFormat="1" ht="45" customHeight="1">
      <c r="B171" s="254"/>
      <c r="C171" s="387" t="s">
        <v>1193</v>
      </c>
      <c r="D171" s="387"/>
      <c r="E171" s="387"/>
      <c r="F171" s="387"/>
      <c r="G171" s="387"/>
      <c r="H171" s="387"/>
      <c r="I171" s="387"/>
      <c r="J171" s="387"/>
      <c r="K171" s="255"/>
    </row>
    <row r="172" spans="2:11" s="1" customFormat="1" ht="17.25" customHeight="1">
      <c r="B172" s="254"/>
      <c r="C172" s="275" t="s">
        <v>1121</v>
      </c>
      <c r="D172" s="275"/>
      <c r="E172" s="275"/>
      <c r="F172" s="275" t="s">
        <v>1122</v>
      </c>
      <c r="G172" s="318"/>
      <c r="H172" s="319" t="s">
        <v>56</v>
      </c>
      <c r="I172" s="319" t="s">
        <v>59</v>
      </c>
      <c r="J172" s="275" t="s">
        <v>1123</v>
      </c>
      <c r="K172" s="255"/>
    </row>
    <row r="173" spans="2:11" s="1" customFormat="1" ht="17.25" customHeight="1">
      <c r="B173" s="256"/>
      <c r="C173" s="277" t="s">
        <v>1124</v>
      </c>
      <c r="D173" s="277"/>
      <c r="E173" s="277"/>
      <c r="F173" s="278" t="s">
        <v>1125</v>
      </c>
      <c r="G173" s="320"/>
      <c r="H173" s="321"/>
      <c r="I173" s="321"/>
      <c r="J173" s="277" t="s">
        <v>1126</v>
      </c>
      <c r="K173" s="257"/>
    </row>
    <row r="174" spans="2:11" s="1" customFormat="1" ht="5.25" customHeight="1">
      <c r="B174" s="285"/>
      <c r="C174" s="280"/>
      <c r="D174" s="280"/>
      <c r="E174" s="280"/>
      <c r="F174" s="280"/>
      <c r="G174" s="281"/>
      <c r="H174" s="280"/>
      <c r="I174" s="280"/>
      <c r="J174" s="280"/>
      <c r="K174" s="308"/>
    </row>
    <row r="175" spans="2:11" s="1" customFormat="1" ht="15" customHeight="1">
      <c r="B175" s="285"/>
      <c r="C175" s="262" t="s">
        <v>1130</v>
      </c>
      <c r="D175" s="262"/>
      <c r="E175" s="262"/>
      <c r="F175" s="283" t="s">
        <v>1127</v>
      </c>
      <c r="G175" s="262"/>
      <c r="H175" s="262" t="s">
        <v>1167</v>
      </c>
      <c r="I175" s="262" t="s">
        <v>1129</v>
      </c>
      <c r="J175" s="262">
        <v>120</v>
      </c>
      <c r="K175" s="308"/>
    </row>
    <row r="176" spans="2:11" s="1" customFormat="1" ht="15" customHeight="1">
      <c r="B176" s="285"/>
      <c r="C176" s="262" t="s">
        <v>1176</v>
      </c>
      <c r="D176" s="262"/>
      <c r="E176" s="262"/>
      <c r="F176" s="283" t="s">
        <v>1127</v>
      </c>
      <c r="G176" s="262"/>
      <c r="H176" s="262" t="s">
        <v>1177</v>
      </c>
      <c r="I176" s="262" t="s">
        <v>1129</v>
      </c>
      <c r="J176" s="262" t="s">
        <v>1178</v>
      </c>
      <c r="K176" s="308"/>
    </row>
    <row r="177" spans="2:11" s="1" customFormat="1" ht="15" customHeight="1">
      <c r="B177" s="285"/>
      <c r="C177" s="262" t="s">
        <v>87</v>
      </c>
      <c r="D177" s="262"/>
      <c r="E177" s="262"/>
      <c r="F177" s="283" t="s">
        <v>1127</v>
      </c>
      <c r="G177" s="262"/>
      <c r="H177" s="262" t="s">
        <v>1194</v>
      </c>
      <c r="I177" s="262" t="s">
        <v>1129</v>
      </c>
      <c r="J177" s="262" t="s">
        <v>1178</v>
      </c>
      <c r="K177" s="308"/>
    </row>
    <row r="178" spans="2:11" s="1" customFormat="1" ht="15" customHeight="1">
      <c r="B178" s="285"/>
      <c r="C178" s="262" t="s">
        <v>1132</v>
      </c>
      <c r="D178" s="262"/>
      <c r="E178" s="262"/>
      <c r="F178" s="283" t="s">
        <v>1133</v>
      </c>
      <c r="G178" s="262"/>
      <c r="H178" s="262" t="s">
        <v>1194</v>
      </c>
      <c r="I178" s="262" t="s">
        <v>1129</v>
      </c>
      <c r="J178" s="262">
        <v>50</v>
      </c>
      <c r="K178" s="308"/>
    </row>
    <row r="179" spans="2:11" s="1" customFormat="1" ht="15" customHeight="1">
      <c r="B179" s="285"/>
      <c r="C179" s="262" t="s">
        <v>1135</v>
      </c>
      <c r="D179" s="262"/>
      <c r="E179" s="262"/>
      <c r="F179" s="283" t="s">
        <v>1127</v>
      </c>
      <c r="G179" s="262"/>
      <c r="H179" s="262" t="s">
        <v>1194</v>
      </c>
      <c r="I179" s="262" t="s">
        <v>1137</v>
      </c>
      <c r="J179" s="262"/>
      <c r="K179" s="308"/>
    </row>
    <row r="180" spans="2:11" s="1" customFormat="1" ht="15" customHeight="1">
      <c r="B180" s="285"/>
      <c r="C180" s="262" t="s">
        <v>1146</v>
      </c>
      <c r="D180" s="262"/>
      <c r="E180" s="262"/>
      <c r="F180" s="283" t="s">
        <v>1133</v>
      </c>
      <c r="G180" s="262"/>
      <c r="H180" s="262" t="s">
        <v>1194</v>
      </c>
      <c r="I180" s="262" t="s">
        <v>1129</v>
      </c>
      <c r="J180" s="262">
        <v>50</v>
      </c>
      <c r="K180" s="308"/>
    </row>
    <row r="181" spans="2:11" s="1" customFormat="1" ht="15" customHeight="1">
      <c r="B181" s="285"/>
      <c r="C181" s="262" t="s">
        <v>1154</v>
      </c>
      <c r="D181" s="262"/>
      <c r="E181" s="262"/>
      <c r="F181" s="283" t="s">
        <v>1133</v>
      </c>
      <c r="G181" s="262"/>
      <c r="H181" s="262" t="s">
        <v>1194</v>
      </c>
      <c r="I181" s="262" t="s">
        <v>1129</v>
      </c>
      <c r="J181" s="262">
        <v>50</v>
      </c>
      <c r="K181" s="308"/>
    </row>
    <row r="182" spans="2:11" s="1" customFormat="1" ht="15" customHeight="1">
      <c r="B182" s="285"/>
      <c r="C182" s="262" t="s">
        <v>1152</v>
      </c>
      <c r="D182" s="262"/>
      <c r="E182" s="262"/>
      <c r="F182" s="283" t="s">
        <v>1133</v>
      </c>
      <c r="G182" s="262"/>
      <c r="H182" s="262" t="s">
        <v>1194</v>
      </c>
      <c r="I182" s="262" t="s">
        <v>1129</v>
      </c>
      <c r="J182" s="262">
        <v>50</v>
      </c>
      <c r="K182" s="308"/>
    </row>
    <row r="183" spans="2:11" s="1" customFormat="1" ht="15" customHeight="1">
      <c r="B183" s="285"/>
      <c r="C183" s="262" t="s">
        <v>129</v>
      </c>
      <c r="D183" s="262"/>
      <c r="E183" s="262"/>
      <c r="F183" s="283" t="s">
        <v>1127</v>
      </c>
      <c r="G183" s="262"/>
      <c r="H183" s="262" t="s">
        <v>1195</v>
      </c>
      <c r="I183" s="262" t="s">
        <v>1196</v>
      </c>
      <c r="J183" s="262"/>
      <c r="K183" s="308"/>
    </row>
    <row r="184" spans="2:11" s="1" customFormat="1" ht="15" customHeight="1">
      <c r="B184" s="285"/>
      <c r="C184" s="262" t="s">
        <v>59</v>
      </c>
      <c r="D184" s="262"/>
      <c r="E184" s="262"/>
      <c r="F184" s="283" t="s">
        <v>1127</v>
      </c>
      <c r="G184" s="262"/>
      <c r="H184" s="262" t="s">
        <v>1197</v>
      </c>
      <c r="I184" s="262" t="s">
        <v>1198</v>
      </c>
      <c r="J184" s="262">
        <v>1</v>
      </c>
      <c r="K184" s="308"/>
    </row>
    <row r="185" spans="2:11" s="1" customFormat="1" ht="15" customHeight="1">
      <c r="B185" s="285"/>
      <c r="C185" s="262" t="s">
        <v>55</v>
      </c>
      <c r="D185" s="262"/>
      <c r="E185" s="262"/>
      <c r="F185" s="283" t="s">
        <v>1127</v>
      </c>
      <c r="G185" s="262"/>
      <c r="H185" s="262" t="s">
        <v>1199</v>
      </c>
      <c r="I185" s="262" t="s">
        <v>1129</v>
      </c>
      <c r="J185" s="262">
        <v>20</v>
      </c>
      <c r="K185" s="308"/>
    </row>
    <row r="186" spans="2:11" s="1" customFormat="1" ht="15" customHeight="1">
      <c r="B186" s="285"/>
      <c r="C186" s="262" t="s">
        <v>56</v>
      </c>
      <c r="D186" s="262"/>
      <c r="E186" s="262"/>
      <c r="F186" s="283" t="s">
        <v>1127</v>
      </c>
      <c r="G186" s="262"/>
      <c r="H186" s="262" t="s">
        <v>1200</v>
      </c>
      <c r="I186" s="262" t="s">
        <v>1129</v>
      </c>
      <c r="J186" s="262">
        <v>255</v>
      </c>
      <c r="K186" s="308"/>
    </row>
    <row r="187" spans="2:11" s="1" customFormat="1" ht="15" customHeight="1">
      <c r="B187" s="285"/>
      <c r="C187" s="262" t="s">
        <v>130</v>
      </c>
      <c r="D187" s="262"/>
      <c r="E187" s="262"/>
      <c r="F187" s="283" t="s">
        <v>1127</v>
      </c>
      <c r="G187" s="262"/>
      <c r="H187" s="262" t="s">
        <v>1091</v>
      </c>
      <c r="I187" s="262" t="s">
        <v>1129</v>
      </c>
      <c r="J187" s="262">
        <v>10</v>
      </c>
      <c r="K187" s="308"/>
    </row>
    <row r="188" spans="2:11" s="1" customFormat="1" ht="15" customHeight="1">
      <c r="B188" s="285"/>
      <c r="C188" s="262" t="s">
        <v>131</v>
      </c>
      <c r="D188" s="262"/>
      <c r="E188" s="262"/>
      <c r="F188" s="283" t="s">
        <v>1127</v>
      </c>
      <c r="G188" s="262"/>
      <c r="H188" s="262" t="s">
        <v>1201</v>
      </c>
      <c r="I188" s="262" t="s">
        <v>1162</v>
      </c>
      <c r="J188" s="262"/>
      <c r="K188" s="308"/>
    </row>
    <row r="189" spans="2:11" s="1" customFormat="1" ht="15" customHeight="1">
      <c r="B189" s="285"/>
      <c r="C189" s="262" t="s">
        <v>1202</v>
      </c>
      <c r="D189" s="262"/>
      <c r="E189" s="262"/>
      <c r="F189" s="283" t="s">
        <v>1127</v>
      </c>
      <c r="G189" s="262"/>
      <c r="H189" s="262" t="s">
        <v>1203</v>
      </c>
      <c r="I189" s="262" t="s">
        <v>1162</v>
      </c>
      <c r="J189" s="262"/>
      <c r="K189" s="308"/>
    </row>
    <row r="190" spans="2:11" s="1" customFormat="1" ht="15" customHeight="1">
      <c r="B190" s="285"/>
      <c r="C190" s="262" t="s">
        <v>1191</v>
      </c>
      <c r="D190" s="262"/>
      <c r="E190" s="262"/>
      <c r="F190" s="283" t="s">
        <v>1127</v>
      </c>
      <c r="G190" s="262"/>
      <c r="H190" s="262" t="s">
        <v>1204</v>
      </c>
      <c r="I190" s="262" t="s">
        <v>1162</v>
      </c>
      <c r="J190" s="262"/>
      <c r="K190" s="308"/>
    </row>
    <row r="191" spans="2:11" s="1" customFormat="1" ht="15" customHeight="1">
      <c r="B191" s="285"/>
      <c r="C191" s="262" t="s">
        <v>133</v>
      </c>
      <c r="D191" s="262"/>
      <c r="E191" s="262"/>
      <c r="F191" s="283" t="s">
        <v>1133</v>
      </c>
      <c r="G191" s="262"/>
      <c r="H191" s="262" t="s">
        <v>1205</v>
      </c>
      <c r="I191" s="262" t="s">
        <v>1129</v>
      </c>
      <c r="J191" s="262">
        <v>50</v>
      </c>
      <c r="K191" s="308"/>
    </row>
    <row r="192" spans="2:11" s="1" customFormat="1" ht="15" customHeight="1">
      <c r="B192" s="285"/>
      <c r="C192" s="262" t="s">
        <v>1206</v>
      </c>
      <c r="D192" s="262"/>
      <c r="E192" s="262"/>
      <c r="F192" s="283" t="s">
        <v>1133</v>
      </c>
      <c r="G192" s="262"/>
      <c r="H192" s="262" t="s">
        <v>1207</v>
      </c>
      <c r="I192" s="262" t="s">
        <v>1208</v>
      </c>
      <c r="J192" s="262"/>
      <c r="K192" s="308"/>
    </row>
    <row r="193" spans="2:11" s="1" customFormat="1" ht="15" customHeight="1">
      <c r="B193" s="285"/>
      <c r="C193" s="262" t="s">
        <v>1209</v>
      </c>
      <c r="D193" s="262"/>
      <c r="E193" s="262"/>
      <c r="F193" s="283" t="s">
        <v>1133</v>
      </c>
      <c r="G193" s="262"/>
      <c r="H193" s="262" t="s">
        <v>1210</v>
      </c>
      <c r="I193" s="262" t="s">
        <v>1208</v>
      </c>
      <c r="J193" s="262"/>
      <c r="K193" s="308"/>
    </row>
    <row r="194" spans="2:11" s="1" customFormat="1" ht="15" customHeight="1">
      <c r="B194" s="285"/>
      <c r="C194" s="262" t="s">
        <v>1211</v>
      </c>
      <c r="D194" s="262"/>
      <c r="E194" s="262"/>
      <c r="F194" s="283" t="s">
        <v>1133</v>
      </c>
      <c r="G194" s="262"/>
      <c r="H194" s="262" t="s">
        <v>1212</v>
      </c>
      <c r="I194" s="262" t="s">
        <v>1208</v>
      </c>
      <c r="J194" s="262"/>
      <c r="K194" s="308"/>
    </row>
    <row r="195" spans="2:11" s="1" customFormat="1" ht="15" customHeight="1">
      <c r="B195" s="285"/>
      <c r="C195" s="322" t="s">
        <v>1213</v>
      </c>
      <c r="D195" s="262"/>
      <c r="E195" s="262"/>
      <c r="F195" s="283" t="s">
        <v>1133</v>
      </c>
      <c r="G195" s="262"/>
      <c r="H195" s="262" t="s">
        <v>1214</v>
      </c>
      <c r="I195" s="262" t="s">
        <v>1215</v>
      </c>
      <c r="J195" s="323" t="s">
        <v>1216</v>
      </c>
      <c r="K195" s="308"/>
    </row>
    <row r="196" spans="2:11" s="1" customFormat="1" ht="15" customHeight="1">
      <c r="B196" s="285"/>
      <c r="C196" s="322" t="s">
        <v>44</v>
      </c>
      <c r="D196" s="262"/>
      <c r="E196" s="262"/>
      <c r="F196" s="283" t="s">
        <v>1127</v>
      </c>
      <c r="G196" s="262"/>
      <c r="H196" s="259" t="s">
        <v>1217</v>
      </c>
      <c r="I196" s="262" t="s">
        <v>1218</v>
      </c>
      <c r="J196" s="262"/>
      <c r="K196" s="308"/>
    </row>
    <row r="197" spans="2:11" s="1" customFormat="1" ht="15" customHeight="1">
      <c r="B197" s="285"/>
      <c r="C197" s="322" t="s">
        <v>1219</v>
      </c>
      <c r="D197" s="262"/>
      <c r="E197" s="262"/>
      <c r="F197" s="283" t="s">
        <v>1127</v>
      </c>
      <c r="G197" s="262"/>
      <c r="H197" s="262" t="s">
        <v>1220</v>
      </c>
      <c r="I197" s="262" t="s">
        <v>1162</v>
      </c>
      <c r="J197" s="262"/>
      <c r="K197" s="308"/>
    </row>
    <row r="198" spans="2:11" s="1" customFormat="1" ht="15" customHeight="1">
      <c r="B198" s="285"/>
      <c r="C198" s="322" t="s">
        <v>1221</v>
      </c>
      <c r="D198" s="262"/>
      <c r="E198" s="262"/>
      <c r="F198" s="283" t="s">
        <v>1127</v>
      </c>
      <c r="G198" s="262"/>
      <c r="H198" s="262" t="s">
        <v>1222</v>
      </c>
      <c r="I198" s="262" t="s">
        <v>1162</v>
      </c>
      <c r="J198" s="262"/>
      <c r="K198" s="308"/>
    </row>
    <row r="199" spans="2:11" s="1" customFormat="1" ht="15" customHeight="1">
      <c r="B199" s="285"/>
      <c r="C199" s="322" t="s">
        <v>1223</v>
      </c>
      <c r="D199" s="262"/>
      <c r="E199" s="262"/>
      <c r="F199" s="283" t="s">
        <v>1133</v>
      </c>
      <c r="G199" s="262"/>
      <c r="H199" s="262" t="s">
        <v>1224</v>
      </c>
      <c r="I199" s="262" t="s">
        <v>1162</v>
      </c>
      <c r="J199" s="262"/>
      <c r="K199" s="308"/>
    </row>
    <row r="200" spans="2:11" s="1" customFormat="1" ht="15" customHeight="1">
      <c r="B200" s="314"/>
      <c r="C200" s="324"/>
      <c r="D200" s="315"/>
      <c r="E200" s="315"/>
      <c r="F200" s="315"/>
      <c r="G200" s="315"/>
      <c r="H200" s="315"/>
      <c r="I200" s="315"/>
      <c r="J200" s="315"/>
      <c r="K200" s="316"/>
    </row>
    <row r="201" spans="2:11" s="1" customFormat="1" ht="18.75" customHeight="1">
      <c r="B201" s="296"/>
      <c r="C201" s="306"/>
      <c r="D201" s="306"/>
      <c r="E201" s="306"/>
      <c r="F201" s="317"/>
      <c r="G201" s="306"/>
      <c r="H201" s="306"/>
      <c r="I201" s="306"/>
      <c r="J201" s="306"/>
      <c r="K201" s="296"/>
    </row>
    <row r="202" spans="2:11" s="1" customFormat="1" ht="18.75" customHeight="1">
      <c r="B202" s="269"/>
      <c r="C202" s="269"/>
      <c r="D202" s="269"/>
      <c r="E202" s="269"/>
      <c r="F202" s="269"/>
      <c r="G202" s="269"/>
      <c r="H202" s="269"/>
      <c r="I202" s="269"/>
      <c r="J202" s="269"/>
      <c r="K202" s="269"/>
    </row>
    <row r="203" spans="2:11" s="1" customFormat="1" ht="13.5">
      <c r="B203" s="251"/>
      <c r="C203" s="252"/>
      <c r="D203" s="252"/>
      <c r="E203" s="252"/>
      <c r="F203" s="252"/>
      <c r="G203" s="252"/>
      <c r="H203" s="252"/>
      <c r="I203" s="252"/>
      <c r="J203" s="252"/>
      <c r="K203" s="253"/>
    </row>
    <row r="204" spans="2:11" s="1" customFormat="1" ht="21" customHeight="1">
      <c r="B204" s="254"/>
      <c r="C204" s="387" t="s">
        <v>1225</v>
      </c>
      <c r="D204" s="387"/>
      <c r="E204" s="387"/>
      <c r="F204" s="387"/>
      <c r="G204" s="387"/>
      <c r="H204" s="387"/>
      <c r="I204" s="387"/>
      <c r="J204" s="387"/>
      <c r="K204" s="255"/>
    </row>
    <row r="205" spans="2:11" s="1" customFormat="1" ht="25.5" customHeight="1">
      <c r="B205" s="254"/>
      <c r="C205" s="325" t="s">
        <v>1226</v>
      </c>
      <c r="D205" s="325"/>
      <c r="E205" s="325"/>
      <c r="F205" s="325" t="s">
        <v>1227</v>
      </c>
      <c r="G205" s="326"/>
      <c r="H205" s="388" t="s">
        <v>1228</v>
      </c>
      <c r="I205" s="388"/>
      <c r="J205" s="388"/>
      <c r="K205" s="255"/>
    </row>
    <row r="206" spans="2:11" s="1" customFormat="1" ht="5.25" customHeight="1">
      <c r="B206" s="285"/>
      <c r="C206" s="280"/>
      <c r="D206" s="280"/>
      <c r="E206" s="280"/>
      <c r="F206" s="280"/>
      <c r="G206" s="306"/>
      <c r="H206" s="280"/>
      <c r="I206" s="280"/>
      <c r="J206" s="280"/>
      <c r="K206" s="308"/>
    </row>
    <row r="207" spans="2:11" s="1" customFormat="1" ht="15" customHeight="1">
      <c r="B207" s="285"/>
      <c r="C207" s="262" t="s">
        <v>1218</v>
      </c>
      <c r="D207" s="262"/>
      <c r="E207" s="262"/>
      <c r="F207" s="283" t="s">
        <v>45</v>
      </c>
      <c r="G207" s="262"/>
      <c r="H207" s="389" t="s">
        <v>1229</v>
      </c>
      <c r="I207" s="389"/>
      <c r="J207" s="389"/>
      <c r="K207" s="308"/>
    </row>
    <row r="208" spans="2:11" s="1" customFormat="1" ht="15" customHeight="1">
      <c r="B208" s="285"/>
      <c r="C208" s="262"/>
      <c r="D208" s="262"/>
      <c r="E208" s="262"/>
      <c r="F208" s="283" t="s">
        <v>46</v>
      </c>
      <c r="G208" s="262"/>
      <c r="H208" s="389" t="s">
        <v>1230</v>
      </c>
      <c r="I208" s="389"/>
      <c r="J208" s="389"/>
      <c r="K208" s="308"/>
    </row>
    <row r="209" spans="2:11" s="1" customFormat="1" ht="15" customHeight="1">
      <c r="B209" s="285"/>
      <c r="C209" s="262"/>
      <c r="D209" s="262"/>
      <c r="E209" s="262"/>
      <c r="F209" s="283" t="s">
        <v>49</v>
      </c>
      <c r="G209" s="262"/>
      <c r="H209" s="389" t="s">
        <v>1231</v>
      </c>
      <c r="I209" s="389"/>
      <c r="J209" s="389"/>
      <c r="K209" s="308"/>
    </row>
    <row r="210" spans="2:11" s="1" customFormat="1" ht="15" customHeight="1">
      <c r="B210" s="285"/>
      <c r="C210" s="262"/>
      <c r="D210" s="262"/>
      <c r="E210" s="262"/>
      <c r="F210" s="283" t="s">
        <v>47</v>
      </c>
      <c r="G210" s="262"/>
      <c r="H210" s="389" t="s">
        <v>1232</v>
      </c>
      <c r="I210" s="389"/>
      <c r="J210" s="389"/>
      <c r="K210" s="308"/>
    </row>
    <row r="211" spans="2:11" s="1" customFormat="1" ht="15" customHeight="1">
      <c r="B211" s="285"/>
      <c r="C211" s="262"/>
      <c r="D211" s="262"/>
      <c r="E211" s="262"/>
      <c r="F211" s="283" t="s">
        <v>48</v>
      </c>
      <c r="G211" s="262"/>
      <c r="H211" s="389" t="s">
        <v>1233</v>
      </c>
      <c r="I211" s="389"/>
      <c r="J211" s="389"/>
      <c r="K211" s="308"/>
    </row>
    <row r="212" spans="2:11" s="1" customFormat="1" ht="15" customHeight="1">
      <c r="B212" s="285"/>
      <c r="C212" s="262"/>
      <c r="D212" s="262"/>
      <c r="E212" s="262"/>
      <c r="F212" s="283"/>
      <c r="G212" s="262"/>
      <c r="H212" s="262"/>
      <c r="I212" s="262"/>
      <c r="J212" s="262"/>
      <c r="K212" s="308"/>
    </row>
    <row r="213" spans="2:11" s="1" customFormat="1" ht="15" customHeight="1">
      <c r="B213" s="285"/>
      <c r="C213" s="262" t="s">
        <v>1174</v>
      </c>
      <c r="D213" s="262"/>
      <c r="E213" s="262"/>
      <c r="F213" s="283" t="s">
        <v>80</v>
      </c>
      <c r="G213" s="262"/>
      <c r="H213" s="389" t="s">
        <v>1234</v>
      </c>
      <c r="I213" s="389"/>
      <c r="J213" s="389"/>
      <c r="K213" s="308"/>
    </row>
    <row r="214" spans="2:11" s="1" customFormat="1" ht="15" customHeight="1">
      <c r="B214" s="285"/>
      <c r="C214" s="262"/>
      <c r="D214" s="262"/>
      <c r="E214" s="262"/>
      <c r="F214" s="283" t="s">
        <v>1072</v>
      </c>
      <c r="G214" s="262"/>
      <c r="H214" s="389" t="s">
        <v>1073</v>
      </c>
      <c r="I214" s="389"/>
      <c r="J214" s="389"/>
      <c r="K214" s="308"/>
    </row>
    <row r="215" spans="2:11" s="1" customFormat="1" ht="15" customHeight="1">
      <c r="B215" s="285"/>
      <c r="C215" s="262"/>
      <c r="D215" s="262"/>
      <c r="E215" s="262"/>
      <c r="F215" s="283" t="s">
        <v>1070</v>
      </c>
      <c r="G215" s="262"/>
      <c r="H215" s="389" t="s">
        <v>1235</v>
      </c>
      <c r="I215" s="389"/>
      <c r="J215" s="389"/>
      <c r="K215" s="308"/>
    </row>
    <row r="216" spans="2:11" s="1" customFormat="1" ht="15" customHeight="1">
      <c r="B216" s="327"/>
      <c r="C216" s="262"/>
      <c r="D216" s="262"/>
      <c r="E216" s="262"/>
      <c r="F216" s="283" t="s">
        <v>1074</v>
      </c>
      <c r="G216" s="322"/>
      <c r="H216" s="390" t="s">
        <v>1075</v>
      </c>
      <c r="I216" s="390"/>
      <c r="J216" s="390"/>
      <c r="K216" s="328"/>
    </row>
    <row r="217" spans="2:11" s="1" customFormat="1" ht="15" customHeight="1">
      <c r="B217" s="327"/>
      <c r="C217" s="262"/>
      <c r="D217" s="262"/>
      <c r="E217" s="262"/>
      <c r="F217" s="283" t="s">
        <v>725</v>
      </c>
      <c r="G217" s="322"/>
      <c r="H217" s="390" t="s">
        <v>1236</v>
      </c>
      <c r="I217" s="390"/>
      <c r="J217" s="390"/>
      <c r="K217" s="328"/>
    </row>
    <row r="218" spans="2:11" s="1" customFormat="1" ht="15" customHeight="1">
      <c r="B218" s="327"/>
      <c r="C218" s="262"/>
      <c r="D218" s="262"/>
      <c r="E218" s="262"/>
      <c r="F218" s="283"/>
      <c r="G218" s="322"/>
      <c r="H218" s="312"/>
      <c r="I218" s="312"/>
      <c r="J218" s="312"/>
      <c r="K218" s="328"/>
    </row>
    <row r="219" spans="2:11" s="1" customFormat="1" ht="15" customHeight="1">
      <c r="B219" s="327"/>
      <c r="C219" s="262" t="s">
        <v>1198</v>
      </c>
      <c r="D219" s="262"/>
      <c r="E219" s="262"/>
      <c r="F219" s="283">
        <v>1</v>
      </c>
      <c r="G219" s="322"/>
      <c r="H219" s="390" t="s">
        <v>1237</v>
      </c>
      <c r="I219" s="390"/>
      <c r="J219" s="390"/>
      <c r="K219" s="328"/>
    </row>
    <row r="220" spans="2:11" s="1" customFormat="1" ht="15" customHeight="1">
      <c r="B220" s="327"/>
      <c r="C220" s="262"/>
      <c r="D220" s="262"/>
      <c r="E220" s="262"/>
      <c r="F220" s="283">
        <v>2</v>
      </c>
      <c r="G220" s="322"/>
      <c r="H220" s="390" t="s">
        <v>1238</v>
      </c>
      <c r="I220" s="390"/>
      <c r="J220" s="390"/>
      <c r="K220" s="328"/>
    </row>
    <row r="221" spans="2:11" s="1" customFormat="1" ht="15" customHeight="1">
      <c r="B221" s="327"/>
      <c r="C221" s="262"/>
      <c r="D221" s="262"/>
      <c r="E221" s="262"/>
      <c r="F221" s="283">
        <v>3</v>
      </c>
      <c r="G221" s="322"/>
      <c r="H221" s="390" t="s">
        <v>1239</v>
      </c>
      <c r="I221" s="390"/>
      <c r="J221" s="390"/>
      <c r="K221" s="328"/>
    </row>
    <row r="222" spans="2:11" s="1" customFormat="1" ht="15" customHeight="1">
      <c r="B222" s="327"/>
      <c r="C222" s="262"/>
      <c r="D222" s="262"/>
      <c r="E222" s="262"/>
      <c r="F222" s="283">
        <v>4</v>
      </c>
      <c r="G222" s="322"/>
      <c r="H222" s="390" t="s">
        <v>1240</v>
      </c>
      <c r="I222" s="390"/>
      <c r="J222" s="390"/>
      <c r="K222" s="328"/>
    </row>
    <row r="223" spans="2:11" s="1" customFormat="1" ht="12.75" customHeight="1">
      <c r="B223" s="329"/>
      <c r="C223" s="330"/>
      <c r="D223" s="330"/>
      <c r="E223" s="330"/>
      <c r="F223" s="330"/>
      <c r="G223" s="330"/>
      <c r="H223" s="330"/>
      <c r="I223" s="330"/>
      <c r="J223" s="330"/>
      <c r="K223" s="33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14</vt:i4>
      </vt:variant>
    </vt:vector>
  </HeadingPairs>
  <TitlesOfParts>
    <vt:vector size="22" baseType="lpstr">
      <vt:lpstr>Rekapitulace zakázky</vt:lpstr>
      <vt:lpstr>SO 01.1 - Propustek v km ...</vt:lpstr>
      <vt:lpstr>SO 01.2 - Svršek v km 121...</vt:lpstr>
      <vt:lpstr>SO 02.1 - Propustek v km ...</vt:lpstr>
      <vt:lpstr>SO 02.2 - Svršek v km 158...</vt:lpstr>
      <vt:lpstr>SO 01 - VRN</vt:lpstr>
      <vt:lpstr>SO 02 - VRN</vt:lpstr>
      <vt:lpstr>Pokyny pro vyplnění</vt:lpstr>
      <vt:lpstr>'Rekapitulace zakázky'!Názvy_tisku</vt:lpstr>
      <vt:lpstr>'SO 01 - VRN'!Názvy_tisku</vt:lpstr>
      <vt:lpstr>'SO 01.1 - Propustek v km ...'!Názvy_tisku</vt:lpstr>
      <vt:lpstr>'SO 01.2 - Svršek v km 121...'!Názvy_tisku</vt:lpstr>
      <vt:lpstr>'SO 02 - VRN'!Názvy_tisku</vt:lpstr>
      <vt:lpstr>'SO 02.1 - Propustek v km ...'!Názvy_tisku</vt:lpstr>
      <vt:lpstr>'SO 02.2 - Svršek v km 158...'!Názvy_tisku</vt:lpstr>
      <vt:lpstr>'Rekapitulace zakázky'!Oblast_tisku</vt:lpstr>
      <vt:lpstr>'SO 01 - VRN'!Oblast_tisku</vt:lpstr>
      <vt:lpstr>'SO 01.1 - Propustek v km ...'!Oblast_tisku</vt:lpstr>
      <vt:lpstr>'SO 01.2 - Svršek v km 121...'!Oblast_tisku</vt:lpstr>
      <vt:lpstr>'SO 02 - VRN'!Oblast_tisku</vt:lpstr>
      <vt:lpstr>'SO 02.1 - Propustek v km ...'!Oblast_tisku</vt:lpstr>
      <vt:lpstr>'SO 02.2 - Svršek v km 158...'!Oblast_tisku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Dobiáš Lumír, Ing.</dc:creator>
  <cp:lastModifiedBy>Škopík Václav, Ing.</cp:lastModifiedBy>
  <dcterms:created xsi:type="dcterms:W3CDTF">2022-07-27T10:16:18Z</dcterms:created>
  <dcterms:modified xsi:type="dcterms:W3CDTF">2022-07-27T10:31:14Z</dcterms:modified>
</cp:coreProperties>
</file>